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PNS OCTOMBRIE 2023" sheetId="1" r:id="rId1"/>
  </sheets>
  <definedNames/>
  <calcPr fullCalcOnLoad="1"/>
</workbook>
</file>

<file path=xl/sharedStrings.xml><?xml version="1.0" encoding="utf-8"?>
<sst xmlns="http://schemas.openxmlformats.org/spreadsheetml/2006/main" count="645" uniqueCount="212">
  <si>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</si>
  <si>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</si>
  <si>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</si>
  <si>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</si>
  <si>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</si>
  <si>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</si>
  <si>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</si>
  <si>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</si>
  <si>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</si>
  <si>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</si>
  <si>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</si>
  <si>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Total plati trimestrul 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</si>
  <si>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</si>
  <si>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</si>
  <si>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</si>
  <si>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</si>
  <si>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</si>
  <si>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</si>
  <si>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</si>
  <si>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</si>
  <si>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</si>
  <si>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</si>
  <si>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</si>
  <si>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</si>
  <si>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</si>
  <si>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</si>
  <si>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</si>
  <si>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</si>
  <si>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</si>
  <si>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</si>
  <si>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</si>
  <si>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</si>
  <si>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</si>
  <si>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</si>
  <si>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</si>
  <si>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</si>
  <si>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</si>
  <si>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</si>
  <si>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</si>
  <si>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</si>
  <si>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</si>
  <si>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</si>
  <si>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</si>
  <si>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+/- trim. I</t>
  </si>
  <si>
    <t>Total plati trimestrul II</t>
  </si>
  <si>
    <t>+/- trim. II</t>
  </si>
  <si>
    <t>Total plati trimestrul III</t>
  </si>
  <si>
    <t>+/- trim. III</t>
  </si>
  <si>
    <t>Total plati trimestrul IV</t>
  </si>
  <si>
    <t>+/- trim. IV</t>
  </si>
  <si>
    <t>Epidermoliza buloasa</t>
  </si>
  <si>
    <t>SC MNT Healthcare Europe SRL</t>
  </si>
  <si>
    <t>Scleroza sistemica si ulcere digitale evolutive</t>
  </si>
  <si>
    <t>Spital Clinic Dr. I. Cantacuzino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</si>
  <si>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</si>
  <si>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</si>
  <si>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</si>
  <si>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</si>
  <si>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</si>
  <si>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CNMCRN Nicolae Robanescu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</si>
  <si>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</si>
  <si>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</si>
  <si>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</si>
  <si>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</si>
  <si>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</si>
  <si>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</si>
  <si>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INSMC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</si>
  <si>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</si>
  <si>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</si>
  <si>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</si>
  <si>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</si>
  <si>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</si>
  <si>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</si>
  <si>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</si>
  <si>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</si>
  <si>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t>Programul national de oncologie CAR-T</t>
  </si>
  <si>
    <t>oncologie CAR-T</t>
  </si>
  <si>
    <t>Amiloidoza cu transtiretina</t>
  </si>
  <si>
    <t>Atrofie musculara spinala</t>
  </si>
  <si>
    <t>Deficit congenital de factor VII</t>
  </si>
  <si>
    <t>SC AFFIDEA ROMANIA SRL</t>
  </si>
  <si>
    <t>Hemoglobinurie paroxistica nocturna (HPN)</t>
  </si>
  <si>
    <t xml:space="preserve">Valori            OUG 15 /2022 </t>
  </si>
  <si>
    <t xml:space="preserve">PLATI          OUG 15 /2022 </t>
  </si>
  <si>
    <t>Contractat Trim.  I 2023</t>
  </si>
  <si>
    <t>Contractat Trim. II 2023</t>
  </si>
  <si>
    <t>Contractat Trim. III 2023</t>
  </si>
  <si>
    <t>Plati aprilie 2023</t>
  </si>
  <si>
    <t>Plati mai 2023</t>
  </si>
  <si>
    <t>Plati iunie 2023</t>
  </si>
  <si>
    <t>Plati iulie 2023</t>
  </si>
  <si>
    <t>Plati august 2023</t>
  </si>
  <si>
    <t>Plati septembrie 2023</t>
  </si>
  <si>
    <t>Contractat Trim. IV 2023</t>
  </si>
  <si>
    <t>Plati octombrie 2023</t>
  </si>
  <si>
    <t>Plati noiembrie 2023</t>
  </si>
  <si>
    <t>Plati decembrie 2023</t>
  </si>
  <si>
    <t>Total contractat an 2023</t>
  </si>
  <si>
    <t>Plati ianuarie 2023</t>
  </si>
  <si>
    <t>Plati februarie 2023</t>
  </si>
  <si>
    <t>Plati martie 2023</t>
  </si>
  <si>
    <t>Boala POMPE</t>
  </si>
  <si>
    <t>Tomboastenia Glanzmann</t>
  </si>
  <si>
    <t>SC MEDICOVER HOSPITAL SRL</t>
  </si>
  <si>
    <t>CM Policlinico di Monza   (ARES )</t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</si>
  <si>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</si>
  <si>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</si>
  <si>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</si>
  <si>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</si>
  <si>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</si>
  <si>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CM Policlinico di Monza   ( ARES )</t>
  </si>
  <si>
    <t>SC Focus LAB PLUS</t>
  </si>
  <si>
    <t>SC AFFIDEA ROMANIA</t>
  </si>
  <si>
    <t>Programul national de Boli Rare (HTAP) - COST-VOLUM</t>
  </si>
  <si>
    <t>Programul national de sanatate mintala - tratament al TULBURARII DEPRESIVE MAJORE</t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</si>
  <si>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</si>
  <si>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</si>
  <si>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</si>
  <si>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</si>
  <si>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</si>
  <si>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Spital Clinic de Copii Victor Gomoiu</t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</si>
  <si>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</si>
  <si>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</si>
  <si>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</si>
  <si>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</si>
  <si>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</si>
  <si>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</si>
  <si>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</si>
  <si>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</si>
  <si>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</si>
  <si>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</si>
  <si>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</si>
  <si>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</si>
  <si>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</si>
  <si>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</si>
  <si>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</si>
  <si>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</si>
  <si>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</si>
  <si>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</si>
  <si>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</si>
  <si>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</si>
  <si>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</si>
  <si>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</si>
  <si>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</si>
  <si>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</si>
  <si>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tehnici transcateter insuficienta mitrala</t>
  </si>
  <si>
    <t>tehnici transcateter insuficienta tricuspidiana</t>
  </si>
  <si>
    <t>tehnici transcateter valvopatie pulmonara</t>
  </si>
  <si>
    <t>tratamentul pacientilor cu insuficienta cardiaca in stadiul terminal prin asistare mecanica a circulatiei pe termen lung</t>
  </si>
  <si>
    <t>chirurgie cardiovasculara - copii</t>
  </si>
  <si>
    <t>cardiologie interventionala malformatii cardiace-copii</t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</si>
  <si>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</si>
  <si>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</si>
  <si>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</si>
  <si>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</si>
  <si>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</si>
  <si>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</si>
  <si>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</si>
  <si>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</si>
  <si>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t>proceduri microchirurgicale</t>
  </si>
  <si>
    <t>implant de stimulator al nervului vag</t>
  </si>
  <si>
    <t>inlocuire generator implantabil al stimulatorului de nerv vag</t>
  </si>
  <si>
    <t>stimulare neinvaziva a nervului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</si>
  <si>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</si>
  <si>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</si>
  <si>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</si>
  <si>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</si>
  <si>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</si>
  <si>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</si>
  <si>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</si>
  <si>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t>SCCPRA Steaua Bucuresti</t>
  </si>
  <si>
    <t>tratamente Gamma-Knife</t>
  </si>
  <si>
    <t>SC SANADOR SRL</t>
  </si>
  <si>
    <t>SC MEDEUROPA  SRL</t>
  </si>
  <si>
    <t>DECONTARI PNS PENTRU ANUL 2023</t>
  </si>
  <si>
    <r>
      <t xml:space="preserve">Programul national  de diagnostic si tratament al </t>
    </r>
    <r>
      <rPr>
        <b/>
        <sz val="14"/>
        <color indexed="8"/>
        <rFont val="Arial"/>
        <family val="2"/>
      </rPr>
      <t>hemofiliei si talasemiei</t>
    </r>
  </si>
  <si>
    <r>
      <t xml:space="preserve">hemofilie congenitală </t>
    </r>
    <r>
      <rPr>
        <b/>
        <sz val="14"/>
        <color indexed="8"/>
        <rFont val="Arial"/>
        <family val="2"/>
      </rPr>
      <t>fără inhibitori</t>
    </r>
    <r>
      <rPr>
        <sz val="14"/>
        <color indexed="8"/>
        <rFont val="Arial"/>
        <family val="2"/>
      </rPr>
      <t xml:space="preserve"> cu substituţie </t>
    </r>
    <r>
      <rPr>
        <b/>
        <sz val="14"/>
        <color indexed="8"/>
        <rFont val="Arial"/>
        <family val="2"/>
      </rPr>
      <t>profilactică continuă</t>
    </r>
  </si>
  <si>
    <r>
      <t xml:space="preserve">hemofilie  congenitală </t>
    </r>
    <r>
      <rPr>
        <b/>
        <sz val="14"/>
        <color indexed="8"/>
        <rFont val="Arial"/>
        <family val="2"/>
      </rPr>
      <t xml:space="preserve">fără </t>
    </r>
    <r>
      <rPr>
        <sz val="14"/>
        <color indexed="8"/>
        <rFont val="Arial"/>
        <family val="2"/>
      </rPr>
      <t xml:space="preserve">inhibitori cu substituţie </t>
    </r>
    <r>
      <rPr>
        <b/>
        <sz val="14"/>
        <color indexed="8"/>
        <rFont val="Arial"/>
        <family val="2"/>
      </rPr>
      <t>profilactică intermitentă</t>
    </r>
    <r>
      <rPr>
        <sz val="14"/>
        <color indexed="8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</si>
  <si>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4"/>
        <color indexed="8"/>
        <rFont val="Arial"/>
        <family val="2"/>
      </rPr>
      <t>„on demand”</t>
    </r>
  </si>
  <si>
    <r>
      <t xml:space="preserve">hemofilie congenitală </t>
    </r>
    <r>
      <rPr>
        <b/>
        <sz val="14"/>
        <color indexed="8"/>
        <rFont val="Arial"/>
        <family val="2"/>
      </rPr>
      <t xml:space="preserve">cu </t>
    </r>
    <r>
      <rPr>
        <sz val="14"/>
        <color indexed="8"/>
        <rFont val="Arial"/>
        <family val="2"/>
      </rPr>
      <t>inhibitori cu titru mare cu profilaxie secundară pe termen lung (profilaxie</t>
    </r>
    <r>
      <rPr>
        <b/>
        <sz val="14"/>
        <color indexed="8"/>
        <rFont val="Arial"/>
        <family val="2"/>
      </rPr>
      <t xml:space="preserve"> continuuă</t>
    </r>
    <r>
      <rPr>
        <sz val="14"/>
        <color indexed="8"/>
        <rFont val="Arial"/>
        <family val="2"/>
      </rPr>
      <t>)</t>
    </r>
  </si>
  <si>
    <r>
      <t xml:space="preserve">hemofilie congenitală </t>
    </r>
    <r>
      <rPr>
        <b/>
        <sz val="14"/>
        <color indexed="8"/>
        <rFont val="Arial"/>
        <family val="2"/>
      </rPr>
      <t xml:space="preserve">cu </t>
    </r>
    <r>
      <rPr>
        <sz val="14"/>
        <color indexed="8"/>
        <rFont val="Arial"/>
        <family val="2"/>
      </rPr>
      <t>inhibitori cu profilaxie secundară pe termen scurt/</t>
    </r>
    <r>
      <rPr>
        <b/>
        <sz val="14"/>
        <color indexed="8"/>
        <rFont val="Arial"/>
        <family val="2"/>
      </rPr>
      <t>intermitentă</t>
    </r>
  </si>
  <si>
    <r>
      <t xml:space="preserve">hemofilie congenitală </t>
    </r>
    <r>
      <rPr>
        <b/>
        <sz val="14"/>
        <color indexed="8"/>
        <rFont val="Arial"/>
        <family val="2"/>
      </rPr>
      <t xml:space="preserve">cu </t>
    </r>
    <r>
      <rPr>
        <sz val="14"/>
        <color indexed="8"/>
        <rFont val="Arial"/>
        <family val="2"/>
      </rPr>
      <t xml:space="preserve">inhibitori cu tratament de oprire a </t>
    </r>
    <r>
      <rPr>
        <b/>
        <sz val="14"/>
        <color indexed="8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</si>
  <si>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4"/>
        <color indexed="8"/>
        <rFont val="Arial"/>
        <family val="2"/>
      </rPr>
      <t xml:space="preserve">hirurgicale </t>
    </r>
    <r>
      <rPr>
        <sz val="14"/>
        <color indexed="8"/>
        <rFont val="Arial"/>
        <family val="2"/>
      </rPr>
      <t>şi ortopedice</t>
    </r>
  </si>
  <si>
    <r>
      <t xml:space="preserve">hemofilie </t>
    </r>
    <r>
      <rPr>
        <b/>
        <sz val="14"/>
        <color indexed="8"/>
        <rFont val="Arial"/>
        <family val="2"/>
      </rPr>
      <t>dobândită</t>
    </r>
    <r>
      <rPr>
        <sz val="14"/>
        <color indexed="8"/>
        <rFont val="Arial"/>
        <family val="2"/>
      </rPr>
      <t xml:space="preserve"> simptomatică cu tratament de substituţie</t>
    </r>
  </si>
  <si>
    <r>
      <t>hemofilie congenitală</t>
    </r>
    <r>
      <rPr>
        <b/>
        <sz val="14"/>
        <color indexed="8"/>
        <rFont val="Arial"/>
        <family val="2"/>
      </rPr>
      <t xml:space="preserve"> cu </t>
    </r>
    <r>
      <rPr>
        <sz val="14"/>
        <color indexed="8"/>
        <rFont val="Arial"/>
        <family val="2"/>
      </rPr>
      <t>inhibitori cu tratament de oprire a</t>
    </r>
    <r>
      <rPr>
        <b/>
        <sz val="14"/>
        <color indexed="8"/>
        <rFont val="Arial"/>
        <family val="2"/>
      </rPr>
      <t xml:space="preserve"> sângerărilor</t>
    </r>
  </si>
  <si>
    <r>
      <t>Programul national de</t>
    </r>
    <r>
      <rPr>
        <b/>
        <sz val="14"/>
        <color indexed="8"/>
        <rFont val="Arial"/>
        <family val="2"/>
      </rPr>
      <t xml:space="preserve"> boli endocrine</t>
    </r>
  </si>
  <si>
    <r>
      <t>Programul national de tratament al</t>
    </r>
    <r>
      <rPr>
        <b/>
        <sz val="14"/>
        <color indexed="8"/>
        <rFont val="Arial"/>
        <family val="2"/>
      </rPr>
      <t xml:space="preserve"> bolilor neurologice</t>
    </r>
  </si>
  <si>
    <r>
      <t>Programul national de</t>
    </r>
    <r>
      <rPr>
        <b/>
        <sz val="14"/>
        <color indexed="8"/>
        <rFont val="Arial"/>
        <family val="2"/>
      </rPr>
      <t xml:space="preserve"> oncologie</t>
    </r>
  </si>
  <si>
    <r>
      <t>Programul national de</t>
    </r>
    <r>
      <rPr>
        <b/>
        <sz val="14"/>
        <color indexed="8"/>
        <rFont val="Arial"/>
        <family val="2"/>
      </rPr>
      <t xml:space="preserve"> diabet</t>
    </r>
  </si>
  <si>
    <r>
      <t>Programul national de</t>
    </r>
    <r>
      <rPr>
        <b/>
        <sz val="14"/>
        <color indexed="8"/>
        <rFont val="Arial"/>
        <family val="2"/>
      </rPr>
      <t xml:space="preserve"> transplant organe </t>
    </r>
    <r>
      <rPr>
        <sz val="14"/>
        <color indexed="8"/>
        <rFont val="Arial"/>
        <family val="2"/>
      </rPr>
      <t>şi celule de origine umană - recidiva hepatica</t>
    </r>
  </si>
  <si>
    <r>
      <t>Programul national de tratament pentru</t>
    </r>
    <r>
      <rPr>
        <b/>
        <sz val="14"/>
        <color indexed="8"/>
        <rFont val="Arial"/>
        <family val="2"/>
      </rPr>
      <t xml:space="preserve"> boli rare</t>
    </r>
    <r>
      <rPr>
        <sz val="14"/>
        <color indexed="8"/>
        <rFont val="Arial"/>
        <family val="2"/>
      </rPr>
      <t xml:space="preserve"> - medicamente</t>
    </r>
  </si>
  <si>
    <r>
      <t>Hemoglobinurie paroxistica nocturna (</t>
    </r>
    <r>
      <rPr>
        <b/>
        <sz val="14"/>
        <color indexed="8"/>
        <rFont val="Arial"/>
        <family val="2"/>
      </rPr>
      <t>HPN</t>
    </r>
    <r>
      <rPr>
        <sz val="14"/>
        <color indexed="8"/>
        <rFont val="Arial"/>
        <family val="2"/>
      </rPr>
      <t>)</t>
    </r>
  </si>
  <si>
    <r>
      <t>Sindrom hemolitic uremic atipic (</t>
    </r>
    <r>
      <rPr>
        <b/>
        <sz val="14"/>
        <color indexed="8"/>
        <rFont val="Arial"/>
        <family val="2"/>
      </rPr>
      <t>SHU</t>
    </r>
    <r>
      <rPr>
        <sz val="14"/>
        <color indexed="8"/>
        <rFont val="Arial"/>
        <family val="2"/>
      </rPr>
      <t>)</t>
    </r>
  </si>
  <si>
    <r>
      <t>Programul national de</t>
    </r>
    <r>
      <rPr>
        <b/>
        <sz val="14"/>
        <color indexed="8"/>
        <rFont val="Arial"/>
        <family val="2"/>
      </rPr>
      <t xml:space="preserve"> sanatate mintala</t>
    </r>
    <r>
      <rPr>
        <sz val="14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- tratament</t>
    </r>
    <r>
      <rPr>
        <sz val="14"/>
        <color indexed="8"/>
        <rFont val="Arial"/>
        <family val="2"/>
      </rPr>
      <t xml:space="preserve"> substitutiv</t>
    </r>
  </si>
  <si>
    <r>
      <t>Programul national de</t>
    </r>
    <r>
      <rPr>
        <b/>
        <sz val="14"/>
        <color indexed="8"/>
        <rFont val="Arial"/>
        <family val="2"/>
      </rPr>
      <t xml:space="preserve"> oncologie COST-VOLUM</t>
    </r>
  </si>
  <si>
    <r>
      <rPr>
        <sz val="14"/>
        <color indexed="8"/>
        <rFont val="Arial"/>
        <family val="2"/>
      </rPr>
      <t>Programul national de</t>
    </r>
    <r>
      <rPr>
        <b/>
        <sz val="14"/>
        <color indexed="8"/>
        <rFont val="Arial"/>
        <family val="2"/>
      </rPr>
      <t xml:space="preserve"> Boli Rare - COST-VOLUM 6.27- medicamente incluse conditionat</t>
    </r>
  </si>
  <si>
    <r>
      <t>Programul national de tratament al</t>
    </r>
    <r>
      <rPr>
        <b/>
        <sz val="14"/>
        <color indexed="8"/>
        <rFont val="Arial"/>
        <family val="2"/>
      </rPr>
      <t xml:space="preserve"> bolilor neurologice-COST-VOLUM</t>
    </r>
  </si>
  <si>
    <r>
      <rPr>
        <sz val="14"/>
        <color indexed="8"/>
        <rFont val="Arial"/>
        <family val="2"/>
      </rPr>
      <t xml:space="preserve">Programul national de </t>
    </r>
    <r>
      <rPr>
        <b/>
        <sz val="14"/>
        <color indexed="8"/>
        <rFont val="Arial"/>
        <family val="2"/>
      </rPr>
      <t>sanatate mintala - materiale</t>
    </r>
  </si>
  <si>
    <r>
      <t xml:space="preserve">Subprogramul de tratament si </t>
    </r>
    <r>
      <rPr>
        <b/>
        <sz val="14"/>
        <color indexed="8"/>
        <rFont val="Arial"/>
        <family val="2"/>
      </rPr>
      <t xml:space="preserve">surditate </t>
    </r>
    <r>
      <rPr>
        <sz val="14"/>
        <color indexed="8"/>
        <rFont val="Arial"/>
        <family val="2"/>
      </rPr>
      <t>prin proteze auditive implantabile</t>
    </r>
  </si>
  <si>
    <r>
      <t>Programul naţional de</t>
    </r>
    <r>
      <rPr>
        <b/>
        <sz val="14"/>
        <color indexed="8"/>
        <rFont val="Arial"/>
        <family val="2"/>
      </rPr>
      <t xml:space="preserve"> ortopedie</t>
    </r>
  </si>
  <si>
    <r>
      <t xml:space="preserve">tratamentul instabilitatilor </t>
    </r>
    <r>
      <rPr>
        <b/>
        <sz val="14"/>
        <color indexed="8"/>
        <rFont val="Arial"/>
        <family val="2"/>
      </rPr>
      <t>articulare cronice la copii</t>
    </r>
  </si>
  <si>
    <r>
      <t>Programul national de terapie intensivă a</t>
    </r>
    <r>
      <rPr>
        <b/>
        <sz val="14"/>
        <color indexed="8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</si>
  <si>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4"/>
        <color indexed="8"/>
        <rFont val="Arial"/>
        <family val="2"/>
      </rPr>
      <t xml:space="preserve"> (epidermoliza buloasa</t>
    </r>
    <r>
      <rPr>
        <sz val="14"/>
        <color indexed="8"/>
        <rFont val="Arial"/>
        <family val="2"/>
      </rPr>
      <t>)</t>
    </r>
  </si>
  <si>
    <r>
      <t>Programul national de Boli Rare - materiale (</t>
    </r>
    <r>
      <rPr>
        <b/>
        <sz val="14"/>
        <color indexed="8"/>
        <rFont val="Arial"/>
        <family val="2"/>
      </rPr>
      <t>tije telescopice</t>
    </r>
    <r>
      <rPr>
        <sz val="14"/>
        <color indexed="8"/>
        <rFont val="Arial"/>
        <family val="2"/>
      </rPr>
      <t>)</t>
    </r>
  </si>
  <si>
    <r>
      <t>Programul national de</t>
    </r>
    <r>
      <rPr>
        <b/>
        <sz val="14"/>
        <color indexed="8"/>
        <rFont val="Arial"/>
        <family val="2"/>
      </rPr>
      <t xml:space="preserve"> boli cardiovasculare</t>
    </r>
  </si>
  <si>
    <r>
      <t>Programul national de</t>
    </r>
    <r>
      <rPr>
        <b/>
        <sz val="14"/>
        <color indexed="8"/>
        <rFont val="Arial"/>
        <family val="2"/>
      </rPr>
      <t xml:space="preserve"> radiologie interventionala</t>
    </r>
  </si>
  <si>
    <r>
      <t xml:space="preserve">Subprogramul de diagnostic si tratament al </t>
    </r>
    <r>
      <rPr>
        <b/>
        <sz val="14"/>
        <color indexed="8"/>
        <rFont val="Arial"/>
        <family val="2"/>
      </rPr>
      <t xml:space="preserve">epilepsiei </t>
    </r>
    <r>
      <rPr>
        <sz val="14"/>
        <color indexed="8"/>
        <rFont val="Arial"/>
        <family val="2"/>
      </rPr>
      <t>rezistente la tratamentul medicamentos</t>
    </r>
  </si>
  <si>
    <r>
      <t>Subprogramul de tratament al</t>
    </r>
    <r>
      <rPr>
        <b/>
        <sz val="14"/>
        <color indexed="8"/>
        <rFont val="Arial"/>
        <family val="2"/>
      </rPr>
      <t xml:space="preserve"> hidrocefaliei </t>
    </r>
    <r>
      <rPr>
        <sz val="14"/>
        <color indexed="8"/>
        <rFont val="Arial"/>
        <family val="2"/>
      </rPr>
      <t>congenitale sau dobandite la copil</t>
    </r>
  </si>
  <si>
    <r>
      <t xml:space="preserve">Subprogramul de </t>
    </r>
    <r>
      <rPr>
        <b/>
        <sz val="14"/>
        <color indexed="8"/>
        <rFont val="Arial"/>
        <family val="2"/>
      </rPr>
      <t>reconstructie mamara</t>
    </r>
    <r>
      <rPr>
        <sz val="14"/>
        <color indexed="8"/>
        <rFont val="Arial"/>
        <family val="2"/>
      </rPr>
      <t xml:space="preserve"> dupa afectiuni oncologice prin endoprotezare</t>
    </r>
  </si>
  <si>
    <r>
      <t xml:space="preserve">Programul national de </t>
    </r>
    <r>
      <rPr>
        <b/>
        <sz val="14"/>
        <color indexed="8"/>
        <rFont val="Arial"/>
        <family val="2"/>
      </rPr>
      <t>Endometrioza</t>
    </r>
  </si>
  <si>
    <r>
      <t xml:space="preserve">Subprogramul de </t>
    </r>
    <r>
      <rPr>
        <b/>
        <sz val="14"/>
        <color indexed="8"/>
        <rFont val="Arial"/>
        <family val="2"/>
      </rPr>
      <t>diagnostic imunofenotipic</t>
    </r>
    <r>
      <rPr>
        <sz val="14"/>
        <color indexed="8"/>
        <rFont val="Arial"/>
        <family val="2"/>
      </rPr>
      <t xml:space="preserve">, </t>
    </r>
    <r>
      <rPr>
        <b/>
        <sz val="14"/>
        <color indexed="8"/>
        <rFont val="Arial"/>
        <family val="2"/>
      </rPr>
      <t>citogenetic</t>
    </r>
    <r>
      <rPr>
        <sz val="14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si biomolecular al leucemiilor</t>
    </r>
    <r>
      <rPr>
        <sz val="14"/>
        <color indexed="8"/>
        <rFont val="Arial"/>
        <family val="2"/>
      </rPr>
      <t xml:space="preserve"> acute</t>
    </r>
  </si>
  <si>
    <r>
      <t xml:space="preserve">Subprogramul de </t>
    </r>
    <r>
      <rPr>
        <b/>
        <sz val="14"/>
        <color indexed="8"/>
        <rFont val="Arial"/>
        <family val="2"/>
      </rPr>
      <t>radioterapie</t>
    </r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</si>
</sst>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0" fillId="33" borderId="0" xfId="58" applyFont="1" applyFill="1" applyAlignment="1">
      <alignment horizontal="center" vertical="center"/>
      <protection/>
    </xf>
    <xf numFmtId="4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34" borderId="0" xfId="0" applyFont="1" applyFill="1" applyAlignment="1">
      <alignment vertical="center"/>
    </xf>
    <xf numFmtId="4" fontId="40" fillId="33" borderId="0" xfId="58" applyNumberFormat="1" applyFont="1" applyFill="1" applyAlignment="1">
      <alignment vertical="center"/>
      <protection/>
    </xf>
    <xf numFmtId="4" fontId="40" fillId="0" borderId="0" xfId="58" applyNumberFormat="1" applyFont="1" applyFill="1" applyAlignment="1">
      <alignment vertical="center"/>
      <protection/>
    </xf>
    <xf numFmtId="0" fontId="40" fillId="33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0" fillId="33" borderId="10" xfId="58" applyFont="1" applyFill="1" applyBorder="1" applyAlignment="1">
      <alignment horizontal="center" vertical="center" wrapText="1"/>
      <protection/>
    </xf>
    <xf numFmtId="4" fontId="40" fillId="0" borderId="10" xfId="58" applyNumberFormat="1" applyFont="1" applyFill="1" applyBorder="1" applyAlignment="1">
      <alignment horizontal="center" vertical="center" wrapText="1"/>
      <protection/>
    </xf>
    <xf numFmtId="4" fontId="40" fillId="35" borderId="10" xfId="0" applyNumberFormat="1" applyFont="1" applyFill="1" applyBorder="1" applyAlignment="1">
      <alignment horizontal="center" vertical="center" wrapText="1"/>
    </xf>
    <xf numFmtId="4" fontId="40" fillId="11" borderId="10" xfId="0" applyNumberFormat="1" applyFont="1" applyFill="1" applyBorder="1" applyAlignment="1">
      <alignment horizontal="center" vertical="center" wrapText="1"/>
    </xf>
    <xf numFmtId="4" fontId="40" fillId="36" borderId="10" xfId="0" applyNumberFormat="1" applyFont="1" applyFill="1" applyBorder="1" applyAlignment="1">
      <alignment horizontal="center" vertical="center" wrapText="1"/>
    </xf>
    <xf numFmtId="4" fontId="40" fillId="37" borderId="10" xfId="58" applyNumberFormat="1" applyFont="1" applyFill="1" applyBorder="1" applyAlignment="1">
      <alignment horizontal="center" vertical="center" wrapText="1"/>
      <protection/>
    </xf>
    <xf numFmtId="4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" fontId="40" fillId="34" borderId="10" xfId="58" applyNumberFormat="1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vertical="center" wrapText="1"/>
    </xf>
    <xf numFmtId="0" fontId="41" fillId="34" borderId="0" xfId="0" applyFont="1" applyFill="1" applyAlignment="1">
      <alignment vertical="center" wrapText="1"/>
    </xf>
    <xf numFmtId="4" fontId="40" fillId="35" borderId="10" xfId="0" applyNumberFormat="1" applyFont="1" applyFill="1" applyBorder="1" applyAlignment="1">
      <alignment horizontal="center" vertical="center"/>
    </xf>
    <xf numFmtId="4" fontId="40" fillId="36" borderId="10" xfId="0" applyNumberFormat="1" applyFont="1" applyFill="1" applyBorder="1" applyAlignment="1">
      <alignment horizontal="center" vertical="center"/>
    </xf>
    <xf numFmtId="4" fontId="40" fillId="17" borderId="10" xfId="0" applyNumberFormat="1" applyFont="1" applyFill="1" applyBorder="1" applyAlignment="1">
      <alignment horizontal="center" vertical="center"/>
    </xf>
    <xf numFmtId="4" fontId="41" fillId="34" borderId="10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Alignment="1">
      <alignment vertical="center"/>
    </xf>
    <xf numFmtId="0" fontId="41" fillId="34" borderId="10" xfId="57" applyFont="1" applyFill="1" applyBorder="1" applyAlignment="1">
      <alignment horizontal="center" vertical="center" wrapText="1"/>
      <protection/>
    </xf>
    <xf numFmtId="4" fontId="41" fillId="35" borderId="10" xfId="0" applyNumberFormat="1" applyFont="1" applyFill="1" applyBorder="1" applyAlignment="1">
      <alignment horizontal="center" vertical="center"/>
    </xf>
    <xf numFmtId="4" fontId="41" fillId="17" borderId="10" xfId="0" applyNumberFormat="1" applyFont="1" applyFill="1" applyBorder="1" applyAlignment="1">
      <alignment horizontal="center" vertical="center"/>
    </xf>
    <xf numFmtId="4" fontId="41" fillId="36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4" fontId="41" fillId="38" borderId="10" xfId="0" applyNumberFormat="1" applyFont="1" applyFill="1" applyBorder="1" applyAlignment="1">
      <alignment horizontal="center" vertical="center"/>
    </xf>
    <xf numFmtId="4" fontId="41" fillId="33" borderId="10" xfId="0" applyNumberFormat="1" applyFont="1" applyFill="1" applyBorder="1" applyAlignment="1">
      <alignment horizontal="center" vertical="center"/>
    </xf>
    <xf numFmtId="0" fontId="40" fillId="34" borderId="10" xfId="57" applyFont="1" applyFill="1" applyBorder="1" applyAlignment="1">
      <alignment horizontal="center" vertical="center" wrapText="1"/>
      <protection/>
    </xf>
    <xf numFmtId="4" fontId="40" fillId="34" borderId="10" xfId="0" applyNumberFormat="1" applyFont="1" applyFill="1" applyBorder="1" applyAlignment="1">
      <alignment horizontal="center" vertical="center"/>
    </xf>
    <xf numFmtId="4" fontId="40" fillId="38" borderId="10" xfId="0" applyNumberFormat="1" applyFont="1" applyFill="1" applyBorder="1" applyAlignment="1">
      <alignment horizontal="center" vertical="center"/>
    </xf>
    <xf numFmtId="4" fontId="41" fillId="15" borderId="0" xfId="0" applyNumberFormat="1" applyFont="1" applyFill="1" applyAlignment="1">
      <alignment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1" fillId="34" borderId="10" xfId="58" applyNumberFormat="1" applyFont="1" applyFill="1" applyBorder="1" applyAlignment="1">
      <alignment horizontal="center" vertical="center" wrapText="1"/>
      <protection/>
    </xf>
    <xf numFmtId="4" fontId="41" fillId="34" borderId="10" xfId="0" applyNumberFormat="1" applyFont="1" applyFill="1" applyBorder="1" applyAlignment="1">
      <alignment horizontal="center" vertical="center" wrapText="1"/>
    </xf>
    <xf numFmtId="4" fontId="40" fillId="38" borderId="10" xfId="58" applyNumberFormat="1" applyFont="1" applyFill="1" applyBorder="1" applyAlignment="1">
      <alignment horizontal="center" vertical="center"/>
      <protection/>
    </xf>
    <xf numFmtId="4" fontId="40" fillId="17" borderId="10" xfId="58" applyNumberFormat="1" applyFont="1" applyFill="1" applyBorder="1" applyAlignment="1">
      <alignment horizontal="center" vertical="center"/>
      <protection/>
    </xf>
    <xf numFmtId="4" fontId="40" fillId="36" borderId="10" xfId="58" applyNumberFormat="1" applyFont="1" applyFill="1" applyBorder="1" applyAlignment="1">
      <alignment horizontal="center" vertical="center"/>
      <protection/>
    </xf>
    <xf numFmtId="4" fontId="40" fillId="34" borderId="10" xfId="58" applyNumberFormat="1" applyFont="1" applyFill="1" applyBorder="1" applyAlignment="1">
      <alignment horizontal="center" vertical="center"/>
      <protection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37" borderId="10" xfId="0" applyNumberFormat="1" applyFont="1" applyFill="1" applyBorder="1" applyAlignment="1">
      <alignment horizontal="center" vertical="center"/>
    </xf>
    <xf numFmtId="4" fontId="40" fillId="0" borderId="10" xfId="58" applyNumberFormat="1" applyFont="1" applyFill="1" applyBorder="1" applyAlignment="1">
      <alignment horizontal="center" vertical="center"/>
      <protection/>
    </xf>
    <xf numFmtId="4" fontId="41" fillId="35" borderId="10" xfId="58" applyNumberFormat="1" applyFont="1" applyFill="1" applyBorder="1" applyAlignment="1">
      <alignment horizontal="center" vertical="center"/>
      <protection/>
    </xf>
    <xf numFmtId="4" fontId="41" fillId="17" borderId="10" xfId="58" applyNumberFormat="1" applyFont="1" applyFill="1" applyBorder="1" applyAlignment="1">
      <alignment horizontal="center" vertical="center"/>
      <protection/>
    </xf>
    <xf numFmtId="4" fontId="41" fillId="36" borderId="10" xfId="58" applyNumberFormat="1" applyFont="1" applyFill="1" applyBorder="1" applyAlignment="1">
      <alignment horizontal="center" vertical="center"/>
      <protection/>
    </xf>
    <xf numFmtId="4" fontId="41" fillId="0" borderId="10" xfId="58" applyNumberFormat="1" applyFont="1" applyFill="1" applyBorder="1" applyAlignment="1">
      <alignment horizontal="center" vertical="center"/>
      <protection/>
    </xf>
    <xf numFmtId="4" fontId="41" fillId="34" borderId="10" xfId="58" applyNumberFormat="1" applyFont="1" applyFill="1" applyBorder="1" applyAlignment="1">
      <alignment horizontal="center" vertical="center"/>
      <protection/>
    </xf>
    <xf numFmtId="4" fontId="40" fillId="17" borderId="10" xfId="0" applyNumberFormat="1" applyFont="1" applyFill="1" applyBorder="1" applyAlignment="1">
      <alignment horizontal="center" vertical="center" wrapText="1"/>
    </xf>
    <xf numFmtId="4" fontId="40" fillId="38" borderId="10" xfId="0" applyNumberFormat="1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center" vertical="center" wrapText="1"/>
    </xf>
    <xf numFmtId="0" fontId="40" fillId="34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34" borderId="10" xfId="58" applyFont="1" applyFill="1" applyBorder="1" applyAlignment="1">
      <alignment horizontal="center" vertical="center" wrapText="1"/>
      <protection/>
    </xf>
    <xf numFmtId="4" fontId="41" fillId="11" borderId="10" xfId="0" applyNumberFormat="1" applyFont="1" applyFill="1" applyBorder="1" applyAlignment="1">
      <alignment horizontal="center" vertical="center"/>
    </xf>
    <xf numFmtId="0" fontId="41" fillId="18" borderId="0" xfId="0" applyFont="1" applyFill="1" applyAlignment="1">
      <alignment vertical="center"/>
    </xf>
    <xf numFmtId="0" fontId="41" fillId="16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4" fontId="40" fillId="11" borderId="10" xfId="0" applyNumberFormat="1" applyFont="1" applyFill="1" applyBorder="1" applyAlignment="1">
      <alignment horizontal="center" vertical="center"/>
    </xf>
    <xf numFmtId="4" fontId="40" fillId="11" borderId="10" xfId="58" applyNumberFormat="1" applyFont="1" applyFill="1" applyBorder="1" applyAlignment="1">
      <alignment horizontal="center" vertical="center"/>
      <protection/>
    </xf>
    <xf numFmtId="4" fontId="41" fillId="0" borderId="0" xfId="0" applyNumberFormat="1" applyFont="1" applyFill="1" applyBorder="1" applyAlignment="1">
      <alignment horizontal="center" vertical="center"/>
    </xf>
    <xf numFmtId="4" fontId="41" fillId="39" borderId="10" xfId="0" applyNumberFormat="1" applyFont="1" applyFill="1" applyBorder="1" applyAlignment="1">
      <alignment horizontal="center" vertical="center"/>
    </xf>
    <xf numFmtId="4" fontId="41" fillId="15" borderId="0" xfId="0" applyNumberFormat="1" applyFont="1" applyFill="1" applyBorder="1" applyAlignment="1">
      <alignment horizontal="center" vertical="center"/>
    </xf>
    <xf numFmtId="4" fontId="41" fillId="33" borderId="10" xfId="0" applyNumberFormat="1" applyFont="1" applyFill="1" applyBorder="1" applyAlignment="1">
      <alignment horizontal="center" vertical="center" wrapText="1"/>
    </xf>
    <xf numFmtId="4" fontId="40" fillId="33" borderId="10" xfId="0" applyNumberFormat="1" applyFont="1" applyFill="1" applyBorder="1" applyAlignment="1">
      <alignment horizontal="center" vertical="center"/>
    </xf>
    <xf numFmtId="4" fontId="40" fillId="35" borderId="10" xfId="58" applyNumberFormat="1" applyFont="1" applyFill="1" applyBorder="1" applyAlignment="1">
      <alignment horizontal="center" vertical="center"/>
      <protection/>
    </xf>
    <xf numFmtId="0" fontId="40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4" fontId="41" fillId="15" borderId="10" xfId="0" applyNumberFormat="1" applyFont="1" applyFill="1" applyBorder="1" applyAlignment="1">
      <alignment horizontal="center" vertical="center"/>
    </xf>
    <xf numFmtId="4" fontId="41" fillId="19" borderId="10" xfId="0" applyNumberFormat="1" applyFont="1" applyFill="1" applyBorder="1" applyAlignment="1">
      <alignment horizontal="center" vertical="center"/>
    </xf>
    <xf numFmtId="0" fontId="41" fillId="0" borderId="0" xfId="58" applyFont="1" applyFill="1" applyBorder="1" applyAlignment="1">
      <alignment horizontal="center" vertical="center" wrapText="1"/>
      <protection/>
    </xf>
    <xf numFmtId="4" fontId="40" fillId="0" borderId="0" xfId="58" applyNumberFormat="1" applyFont="1" applyFill="1" applyBorder="1" applyAlignment="1">
      <alignment vertical="center"/>
      <protection/>
    </xf>
    <xf numFmtId="0" fontId="41" fillId="0" borderId="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1" xfId="58" applyFont="1" applyFill="1" applyBorder="1" applyAlignment="1">
      <alignment horizontal="center" vertical="center" wrapText="1"/>
      <protection/>
    </xf>
    <xf numFmtId="0" fontId="41" fillId="33" borderId="12" xfId="58" applyFont="1" applyFill="1" applyBorder="1" applyAlignment="1">
      <alignment horizontal="center" vertical="center" wrapText="1"/>
      <protection/>
    </xf>
    <xf numFmtId="0" fontId="41" fillId="33" borderId="13" xfId="58" applyFont="1" applyFill="1" applyBorder="1" applyAlignment="1">
      <alignment horizontal="center" vertical="center" wrapText="1"/>
      <protection/>
    </xf>
    <xf numFmtId="4" fontId="41" fillId="33" borderId="11" xfId="58" applyNumberFormat="1" applyFont="1" applyFill="1" applyBorder="1" applyAlignment="1">
      <alignment horizontal="center" vertical="center" wrapText="1"/>
      <protection/>
    </xf>
    <xf numFmtId="4" fontId="41" fillId="33" borderId="12" xfId="58" applyNumberFormat="1" applyFont="1" applyFill="1" applyBorder="1" applyAlignment="1">
      <alignment horizontal="center" vertical="center" wrapText="1"/>
      <protection/>
    </xf>
    <xf numFmtId="4" fontId="41" fillId="33" borderId="13" xfId="58" applyNumberFormat="1" applyFont="1" applyFill="1" applyBorder="1" applyAlignment="1">
      <alignment horizontal="center" vertical="center" wrapText="1"/>
      <protection/>
    </xf>
    <xf numFmtId="4" fontId="40" fillId="33" borderId="11" xfId="58" applyNumberFormat="1" applyFont="1" applyFill="1" applyBorder="1" applyAlignment="1">
      <alignment horizontal="center" vertical="center" wrapText="1"/>
      <protection/>
    </xf>
    <xf numFmtId="4" fontId="40" fillId="33" borderId="12" xfId="58" applyNumberFormat="1" applyFont="1" applyFill="1" applyBorder="1" applyAlignment="1">
      <alignment horizontal="center" vertical="center" wrapText="1"/>
      <protection/>
    </xf>
    <xf numFmtId="4" fontId="40" fillId="33" borderId="13" xfId="58" applyNumberFormat="1" applyFont="1" applyFill="1" applyBorder="1" applyAlignment="1">
      <alignment horizontal="center" vertical="center" wrapText="1"/>
      <protection/>
    </xf>
    <xf numFmtId="0" fontId="41" fillId="33" borderId="10" xfId="58" applyFont="1" applyFill="1" applyBorder="1" applyAlignment="1">
      <alignment horizontal="center" vertical="center" wrapText="1"/>
      <protection/>
    </xf>
    <xf numFmtId="0" fontId="40" fillId="33" borderId="10" xfId="58" applyFont="1" applyFill="1" applyBorder="1" applyAlignment="1">
      <alignment horizontal="center" vertical="center" wrapText="1"/>
      <protection/>
    </xf>
    <xf numFmtId="4" fontId="41" fillId="33" borderId="10" xfId="58" applyNumberFormat="1" applyFont="1" applyFill="1" applyBorder="1" applyAlignment="1">
      <alignment horizontal="center" vertical="center" wrapText="1"/>
      <protection/>
    </xf>
    <xf numFmtId="4" fontId="40" fillId="33" borderId="10" xfId="58" applyNumberFormat="1" applyFont="1" applyFill="1" applyBorder="1" applyAlignment="1">
      <alignment horizontal="center" vertical="center" wrapText="1"/>
      <protection/>
    </xf>
    <xf numFmtId="0" fontId="40" fillId="34" borderId="11" xfId="58" applyFont="1" applyFill="1" applyBorder="1" applyAlignment="1">
      <alignment horizontal="center" vertical="center" wrapText="1"/>
      <protection/>
    </xf>
    <xf numFmtId="0" fontId="40" fillId="34" borderId="12" xfId="58" applyFont="1" applyFill="1" applyBorder="1" applyAlignment="1">
      <alignment horizontal="center" vertical="center" wrapText="1"/>
      <protection/>
    </xf>
    <xf numFmtId="0" fontId="40" fillId="34" borderId="13" xfId="58" applyFont="1" applyFill="1" applyBorder="1" applyAlignment="1">
      <alignment horizontal="center" vertical="center" wrapText="1"/>
      <protection/>
    </xf>
    <xf numFmtId="0" fontId="40" fillId="33" borderId="11" xfId="58" applyFont="1" applyFill="1" applyBorder="1" applyAlignment="1">
      <alignment horizontal="center" vertical="center" wrapText="1"/>
      <protection/>
    </xf>
    <xf numFmtId="0" fontId="40" fillId="33" borderId="12" xfId="58" applyFont="1" applyFill="1" applyBorder="1" applyAlignment="1">
      <alignment horizontal="center" vertical="center" wrapText="1"/>
      <protection/>
    </xf>
    <xf numFmtId="0" fontId="40" fillId="33" borderId="13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84"/>
  <sheetViews>
    <sheetView tabSelected="1" zoomScale="83" zoomScaleNormal="83" zoomScalePageLayoutView="0" workbookViewId="0" topLeftCell="A1">
      <pane xSplit="1" ySplit="5" topLeftCell="B3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P333" sqref="AP333"/>
    </sheetView>
  </sheetViews>
  <sheetFormatPr defaultColWidth="9.140625" defaultRowHeight="15"/>
  <cols>
    <col min="1" max="1" width="30.57421875" style="7" customWidth="1"/>
    <col min="2" max="2" width="43.28125" style="8" customWidth="1"/>
    <col min="3" max="3" width="18.28125" style="2" hidden="1" customWidth="1"/>
    <col min="4" max="4" width="15.28125" style="2" hidden="1" customWidth="1"/>
    <col min="5" max="5" width="15.140625" style="2" hidden="1" customWidth="1"/>
    <col min="6" max="6" width="20.00390625" style="2" hidden="1" customWidth="1"/>
    <col min="7" max="7" width="17.7109375" style="2" hidden="1" customWidth="1"/>
    <col min="8" max="8" width="16.7109375" style="2" hidden="1" customWidth="1"/>
    <col min="9" max="9" width="18.140625" style="2" hidden="1" customWidth="1"/>
    <col min="10" max="10" width="18.421875" style="2" hidden="1" customWidth="1"/>
    <col min="11" max="11" width="18.28125" style="2" hidden="1" customWidth="1"/>
    <col min="12" max="12" width="15.57421875" style="2" hidden="1" customWidth="1"/>
    <col min="13" max="13" width="15.8515625" style="2" hidden="1" customWidth="1"/>
    <col min="14" max="14" width="17.8515625" style="2" hidden="1" customWidth="1"/>
    <col min="15" max="15" width="17.00390625" style="2" hidden="1" customWidth="1"/>
    <col min="16" max="16" width="17.57421875" style="2" hidden="1" customWidth="1"/>
    <col min="17" max="17" width="19.00390625" style="2" hidden="1" customWidth="1"/>
    <col min="18" max="18" width="18.421875" style="2" hidden="1" customWidth="1"/>
    <col min="19" max="19" width="18.28125" style="2" hidden="1" customWidth="1"/>
    <col min="20" max="20" width="15.28125" style="2" hidden="1" customWidth="1"/>
    <col min="21" max="21" width="15.7109375" style="2" hidden="1" customWidth="1"/>
    <col min="22" max="22" width="18.421875" style="2" hidden="1" customWidth="1"/>
    <col min="23" max="23" width="17.7109375" style="2" hidden="1" customWidth="1"/>
    <col min="24" max="24" width="18.421875" style="2" hidden="1" customWidth="1"/>
    <col min="25" max="25" width="18.140625" style="2" hidden="1" customWidth="1"/>
    <col min="26" max="26" width="18.421875" style="2" hidden="1" customWidth="1"/>
    <col min="27" max="29" width="18.28125" style="2" hidden="1" customWidth="1"/>
    <col min="30" max="30" width="37.421875" style="2" customWidth="1"/>
    <col min="31" max="31" width="20.00390625" style="2" hidden="1" customWidth="1"/>
    <col min="32" max="32" width="17.7109375" style="2" hidden="1" customWidth="1"/>
    <col min="33" max="33" width="18.00390625" style="2" hidden="1" customWidth="1"/>
    <col min="34" max="34" width="19.00390625" style="2" hidden="1" customWidth="1"/>
    <col min="35" max="35" width="19.57421875" style="2" hidden="1" customWidth="1"/>
    <col min="36" max="36" width="17.7109375" style="3" hidden="1" customWidth="1"/>
    <col min="37" max="69" width="9.140625" style="4" customWidth="1"/>
    <col min="70" max="16384" width="9.140625" style="3" customWidth="1"/>
  </cols>
  <sheetData>
    <row r="1" spans="1:30" ht="18">
      <c r="A1" s="1"/>
      <c r="B1" s="7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16.5" customHeight="1">
      <c r="A2" s="1"/>
      <c r="B2" s="7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1" ht="33" customHeight="1">
      <c r="A3" s="5" t="s">
        <v>174</v>
      </c>
      <c r="B3" s="74"/>
      <c r="C3" s="74"/>
      <c r="D3" s="74"/>
      <c r="E3" s="74"/>
      <c r="F3" s="74"/>
      <c r="G3" s="74"/>
      <c r="H3" s="63"/>
      <c r="I3" s="63"/>
      <c r="J3" s="63"/>
      <c r="K3" s="74"/>
      <c r="L3" s="74"/>
      <c r="M3" s="74"/>
      <c r="N3" s="74"/>
      <c r="O3" s="74"/>
      <c r="P3" s="63"/>
      <c r="Q3" s="63"/>
      <c r="R3" s="63"/>
      <c r="S3" s="74"/>
      <c r="T3" s="74"/>
      <c r="U3" s="74"/>
      <c r="V3" s="74"/>
      <c r="W3" s="74"/>
      <c r="X3" s="63"/>
      <c r="Y3" s="63"/>
      <c r="Z3" s="63"/>
      <c r="AA3" s="74"/>
      <c r="AB3" s="74"/>
      <c r="AC3" s="74"/>
      <c r="AD3" s="74"/>
      <c r="AE3" s="6"/>
    </row>
    <row r="4" spans="2:30" ht="16.5" customHeight="1">
      <c r="B4" s="75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5" spans="1:69" s="18" customFormat="1" ht="36" customHeight="1">
      <c r="A5" s="9" t="s">
        <v>9</v>
      </c>
      <c r="B5" s="10" t="s">
        <v>0</v>
      </c>
      <c r="C5" s="11" t="s">
        <v>84</v>
      </c>
      <c r="D5" s="12" t="s">
        <v>82</v>
      </c>
      <c r="E5" s="13" t="s">
        <v>83</v>
      </c>
      <c r="F5" s="14" t="s">
        <v>98</v>
      </c>
      <c r="G5" s="14" t="s">
        <v>99</v>
      </c>
      <c r="H5" s="14" t="s">
        <v>100</v>
      </c>
      <c r="I5" s="15" t="s">
        <v>11</v>
      </c>
      <c r="J5" s="16" t="s">
        <v>43</v>
      </c>
      <c r="K5" s="11" t="s">
        <v>85</v>
      </c>
      <c r="L5" s="12" t="s">
        <v>82</v>
      </c>
      <c r="M5" s="13" t="s">
        <v>83</v>
      </c>
      <c r="N5" s="10" t="s">
        <v>87</v>
      </c>
      <c r="O5" s="14" t="s">
        <v>88</v>
      </c>
      <c r="P5" s="14" t="s">
        <v>89</v>
      </c>
      <c r="Q5" s="15" t="s">
        <v>44</v>
      </c>
      <c r="R5" s="16" t="s">
        <v>45</v>
      </c>
      <c r="S5" s="11" t="s">
        <v>86</v>
      </c>
      <c r="T5" s="12" t="s">
        <v>82</v>
      </c>
      <c r="U5" s="13" t="s">
        <v>83</v>
      </c>
      <c r="V5" s="14" t="s">
        <v>90</v>
      </c>
      <c r="W5" s="14" t="s">
        <v>91</v>
      </c>
      <c r="X5" s="14" t="s">
        <v>92</v>
      </c>
      <c r="Y5" s="15" t="s">
        <v>46</v>
      </c>
      <c r="Z5" s="16" t="s">
        <v>47</v>
      </c>
      <c r="AA5" s="11" t="s">
        <v>93</v>
      </c>
      <c r="AB5" s="12" t="s">
        <v>82</v>
      </c>
      <c r="AC5" s="13" t="s">
        <v>83</v>
      </c>
      <c r="AD5" s="17" t="s">
        <v>94</v>
      </c>
      <c r="AE5" s="10" t="s">
        <v>95</v>
      </c>
      <c r="AF5" s="14" t="s">
        <v>96</v>
      </c>
      <c r="AG5" s="15" t="s">
        <v>48</v>
      </c>
      <c r="AH5" s="16" t="s">
        <v>49</v>
      </c>
      <c r="AI5" s="11" t="s">
        <v>97</v>
      </c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</row>
    <row r="6" spans="1:36" ht="36.75" customHeight="1">
      <c r="A6" s="79" t="s">
        <v>175</v>
      </c>
      <c r="B6" s="17" t="s">
        <v>10</v>
      </c>
      <c r="C6" s="20">
        <f>C7+C8+C9+C10+C11+C12+C13+C14+C17+C15+C16</f>
        <v>10462283.350000001</v>
      </c>
      <c r="D6" s="20">
        <f aca="true" t="shared" si="0" ref="D6:AI6">D7+D8+D9+D10+D11+D12+D13+D14+D17+D15+D16</f>
        <v>0</v>
      </c>
      <c r="E6" s="21">
        <f t="shared" si="0"/>
        <v>0</v>
      </c>
      <c r="F6" s="20">
        <f t="shared" si="0"/>
        <v>1266376.95</v>
      </c>
      <c r="G6" s="20">
        <f t="shared" si="0"/>
        <v>4523279.67</v>
      </c>
      <c r="H6" s="20">
        <f t="shared" si="0"/>
        <v>4672626.7299999995</v>
      </c>
      <c r="I6" s="20">
        <f t="shared" si="0"/>
        <v>10462283.350000001</v>
      </c>
      <c r="J6" s="20">
        <f t="shared" si="0"/>
        <v>3.2741809263825417E-11</v>
      </c>
      <c r="K6" s="20">
        <f t="shared" si="0"/>
        <v>16887284.740000002</v>
      </c>
      <c r="L6" s="20">
        <f t="shared" si="0"/>
        <v>0</v>
      </c>
      <c r="M6" s="21">
        <f t="shared" si="0"/>
        <v>0</v>
      </c>
      <c r="N6" s="20">
        <f t="shared" si="0"/>
        <v>7076845.069999999</v>
      </c>
      <c r="O6" s="20">
        <f t="shared" si="0"/>
        <v>4105816.39</v>
      </c>
      <c r="P6" s="20">
        <f t="shared" si="0"/>
        <v>5704623.279999999</v>
      </c>
      <c r="Q6" s="20">
        <f t="shared" si="0"/>
        <v>16887284.740000002</v>
      </c>
      <c r="R6" s="20">
        <f t="shared" si="0"/>
        <v>0</v>
      </c>
      <c r="S6" s="20">
        <f t="shared" si="0"/>
        <v>15305860.05</v>
      </c>
      <c r="T6" s="22">
        <f t="shared" si="0"/>
        <v>0</v>
      </c>
      <c r="U6" s="21">
        <f t="shared" si="0"/>
        <v>0</v>
      </c>
      <c r="V6" s="20">
        <f t="shared" si="0"/>
        <v>6678626.31</v>
      </c>
      <c r="W6" s="20">
        <f t="shared" si="0"/>
        <v>4047140.8200000003</v>
      </c>
      <c r="X6" s="20">
        <f t="shared" si="0"/>
        <v>4580092.92</v>
      </c>
      <c r="Y6" s="20">
        <f t="shared" si="0"/>
        <v>15305860.05</v>
      </c>
      <c r="Z6" s="20">
        <f t="shared" si="0"/>
        <v>0</v>
      </c>
      <c r="AA6" s="20">
        <f t="shared" si="0"/>
        <v>24399520.71000001</v>
      </c>
      <c r="AB6" s="20">
        <f t="shared" si="0"/>
        <v>0</v>
      </c>
      <c r="AC6" s="20">
        <f t="shared" si="0"/>
        <v>0</v>
      </c>
      <c r="AD6" s="23">
        <f t="shared" si="0"/>
        <v>8698959.69</v>
      </c>
      <c r="AE6" s="20">
        <f t="shared" si="0"/>
        <v>6109045.329999999</v>
      </c>
      <c r="AF6" s="20">
        <f t="shared" si="0"/>
        <v>9580643.78</v>
      </c>
      <c r="AG6" s="20">
        <f t="shared" si="0"/>
        <v>24388648.799999997</v>
      </c>
      <c r="AH6" s="20">
        <f t="shared" si="0"/>
        <v>10871.910000001779</v>
      </c>
      <c r="AI6" s="20">
        <f t="shared" si="0"/>
        <v>67054948.85</v>
      </c>
      <c r="AJ6" s="24">
        <f>ROUND(AF6/1000,2)</f>
        <v>9580.64</v>
      </c>
    </row>
    <row r="7" spans="1:36" ht="56.25" customHeight="1">
      <c r="A7" s="80"/>
      <c r="B7" s="25" t="s">
        <v>176</v>
      </c>
      <c r="C7" s="26">
        <v>4249991.33</v>
      </c>
      <c r="D7" s="27"/>
      <c r="E7" s="28"/>
      <c r="F7" s="29">
        <v>892920.05</v>
      </c>
      <c r="G7" s="29">
        <v>2232132.2</v>
      </c>
      <c r="H7" s="29">
        <v>1124939.08</v>
      </c>
      <c r="I7" s="29">
        <f>F7+G7+H7</f>
        <v>4249991.33</v>
      </c>
      <c r="J7" s="29">
        <f aca="true" t="shared" si="1" ref="J7:J104">C7-I7</f>
        <v>0</v>
      </c>
      <c r="K7" s="30">
        <v>5569202.93</v>
      </c>
      <c r="L7" s="27"/>
      <c r="M7" s="28"/>
      <c r="N7" s="29">
        <v>2433787.67</v>
      </c>
      <c r="O7" s="29">
        <v>2346845.74</v>
      </c>
      <c r="P7" s="29">
        <v>788569.52</v>
      </c>
      <c r="Q7" s="29">
        <f aca="true" t="shared" si="2" ref="Q7:Q12">N7+O7+P7</f>
        <v>5569202.93</v>
      </c>
      <c r="R7" s="29">
        <f aca="true" t="shared" si="3" ref="R7:R17">K7-Q7</f>
        <v>0</v>
      </c>
      <c r="S7" s="30">
        <v>5204119.95</v>
      </c>
      <c r="T7" s="27"/>
      <c r="U7" s="28"/>
      <c r="V7" s="29">
        <v>1920637.74</v>
      </c>
      <c r="W7" s="29">
        <v>2508981.68</v>
      </c>
      <c r="X7" s="29">
        <v>774500.53</v>
      </c>
      <c r="Y7" s="29">
        <f aca="true" t="shared" si="4" ref="Y7:Y17">V7+W7+X7</f>
        <v>5204119.95</v>
      </c>
      <c r="Z7" s="29">
        <f aca="true" t="shared" si="5" ref="Z7:Z17">S7-Y7</f>
        <v>0</v>
      </c>
      <c r="AA7" s="30">
        <v>9453427.57</v>
      </c>
      <c r="AB7" s="27"/>
      <c r="AC7" s="28"/>
      <c r="AD7" s="23">
        <v>4658489.53</v>
      </c>
      <c r="AE7" s="29">
        <v>1785750.45</v>
      </c>
      <c r="AF7" s="29">
        <v>3008377.18</v>
      </c>
      <c r="AG7" s="29">
        <f aca="true" t="shared" si="6" ref="AG7:AG17">AD7+AE7+AF7</f>
        <v>9452617.16</v>
      </c>
      <c r="AH7" s="29">
        <f aca="true" t="shared" si="7" ref="AH7:AH17">AA7-AG7</f>
        <v>810.410000000149</v>
      </c>
      <c r="AI7" s="30">
        <f>C7+D7+K7+L7+S7+T7+AA7+AB7</f>
        <v>24476741.78</v>
      </c>
      <c r="AJ7" s="24">
        <f aca="true" t="shared" si="8" ref="AJ7:AJ70">ROUND(AF7/1000,2)</f>
        <v>3008.38</v>
      </c>
    </row>
    <row r="8" spans="1:36" ht="69" customHeight="1">
      <c r="A8" s="80"/>
      <c r="B8" s="25" t="s">
        <v>177</v>
      </c>
      <c r="C8" s="26">
        <v>3257194.8499999996</v>
      </c>
      <c r="D8" s="27"/>
      <c r="E8" s="28"/>
      <c r="F8" s="29">
        <v>290075.71</v>
      </c>
      <c r="G8" s="29">
        <v>1717303.94</v>
      </c>
      <c r="H8" s="29">
        <v>1249815.2</v>
      </c>
      <c r="I8" s="29">
        <f>F8+G8+H8</f>
        <v>3257194.8499999996</v>
      </c>
      <c r="J8" s="29">
        <f>C8-I8</f>
        <v>0</v>
      </c>
      <c r="K8" s="26">
        <v>3305457.9099999997</v>
      </c>
      <c r="L8" s="27"/>
      <c r="M8" s="28"/>
      <c r="N8" s="29">
        <v>1312163.15</v>
      </c>
      <c r="O8" s="29">
        <v>641259.86</v>
      </c>
      <c r="P8" s="29">
        <v>1352034.9</v>
      </c>
      <c r="Q8" s="29">
        <f t="shared" si="2"/>
        <v>3305457.9099999997</v>
      </c>
      <c r="R8" s="29">
        <f t="shared" si="3"/>
        <v>0</v>
      </c>
      <c r="S8" s="26">
        <v>3660547.32</v>
      </c>
      <c r="T8" s="27"/>
      <c r="U8" s="28"/>
      <c r="V8" s="29">
        <v>1643163.64</v>
      </c>
      <c r="W8" s="29">
        <v>1352074.82</v>
      </c>
      <c r="X8" s="29">
        <v>665308.86</v>
      </c>
      <c r="Y8" s="29">
        <f t="shared" si="4"/>
        <v>3660547.32</v>
      </c>
      <c r="Z8" s="31">
        <f t="shared" si="5"/>
        <v>0</v>
      </c>
      <c r="AA8" s="26">
        <v>4551947.920000001</v>
      </c>
      <c r="AB8" s="27"/>
      <c r="AC8" s="28"/>
      <c r="AD8" s="23">
        <v>1147315.3</v>
      </c>
      <c r="AE8" s="29">
        <v>1338103.33</v>
      </c>
      <c r="AF8" s="29">
        <v>2063857.57</v>
      </c>
      <c r="AG8" s="29">
        <f t="shared" si="6"/>
        <v>4549276.2</v>
      </c>
      <c r="AH8" s="29">
        <f t="shared" si="7"/>
        <v>2671.7200000006706</v>
      </c>
      <c r="AI8" s="30">
        <f aca="true" t="shared" si="9" ref="AI8:AI17">C8+D8+K8+L8+S8+T8+AA8+AB8</f>
        <v>14775148</v>
      </c>
      <c r="AJ8" s="24">
        <f t="shared" si="8"/>
        <v>2063.86</v>
      </c>
    </row>
    <row r="9" spans="1:36" ht="51.75" customHeight="1">
      <c r="A9" s="80"/>
      <c r="B9" s="25" t="s">
        <v>178</v>
      </c>
      <c r="C9" s="26">
        <v>741149.86</v>
      </c>
      <c r="D9" s="27"/>
      <c r="E9" s="28"/>
      <c r="F9" s="29">
        <v>83381.19</v>
      </c>
      <c r="G9" s="29">
        <v>337182.45</v>
      </c>
      <c r="H9" s="29">
        <v>320586.22</v>
      </c>
      <c r="I9" s="29">
        <f>F9+G9+H9</f>
        <v>741149.86</v>
      </c>
      <c r="J9" s="29">
        <f t="shared" si="1"/>
        <v>0</v>
      </c>
      <c r="K9" s="26">
        <v>535322.21</v>
      </c>
      <c r="L9" s="27"/>
      <c r="M9" s="28"/>
      <c r="N9" s="29">
        <v>41279.61</v>
      </c>
      <c r="O9" s="29">
        <v>68878.41</v>
      </c>
      <c r="P9" s="29">
        <v>425164.19</v>
      </c>
      <c r="Q9" s="29">
        <f t="shared" si="2"/>
        <v>535322.21</v>
      </c>
      <c r="R9" s="29">
        <f t="shared" si="3"/>
        <v>0</v>
      </c>
      <c r="S9" s="26">
        <v>446977.51</v>
      </c>
      <c r="T9" s="27"/>
      <c r="U9" s="28"/>
      <c r="V9" s="29">
        <v>176414.75</v>
      </c>
      <c r="W9" s="29">
        <v>106088.08</v>
      </c>
      <c r="X9" s="29">
        <v>164474.68</v>
      </c>
      <c r="Y9" s="29">
        <f t="shared" si="4"/>
        <v>446977.51</v>
      </c>
      <c r="Z9" s="29">
        <f t="shared" si="5"/>
        <v>0</v>
      </c>
      <c r="AA9" s="26">
        <v>763588.71</v>
      </c>
      <c r="AB9" s="27"/>
      <c r="AC9" s="28"/>
      <c r="AD9" s="23">
        <v>453670.35</v>
      </c>
      <c r="AE9" s="29">
        <v>169909.3</v>
      </c>
      <c r="AF9" s="29">
        <v>138685.12</v>
      </c>
      <c r="AG9" s="29">
        <f t="shared" si="6"/>
        <v>762264.7699999999</v>
      </c>
      <c r="AH9" s="29">
        <f t="shared" si="7"/>
        <v>1323.9400000000605</v>
      </c>
      <c r="AI9" s="30">
        <f t="shared" si="9"/>
        <v>2487038.29</v>
      </c>
      <c r="AJ9" s="24">
        <f t="shared" si="8"/>
        <v>138.69</v>
      </c>
    </row>
    <row r="10" spans="1:36" ht="79.5" customHeight="1">
      <c r="A10" s="80"/>
      <c r="B10" s="25" t="s">
        <v>179</v>
      </c>
      <c r="C10" s="26">
        <v>845936.51</v>
      </c>
      <c r="D10" s="27"/>
      <c r="E10" s="28"/>
      <c r="F10" s="29">
        <v>0</v>
      </c>
      <c r="G10" s="29">
        <v>0</v>
      </c>
      <c r="H10" s="29">
        <v>845936.51</v>
      </c>
      <c r="I10" s="29">
        <f aca="true" t="shared" si="10" ref="I10:I17">F10+G10+H10</f>
        <v>845936.51</v>
      </c>
      <c r="J10" s="29">
        <f t="shared" si="1"/>
        <v>0</v>
      </c>
      <c r="K10" s="26">
        <v>3109098.26</v>
      </c>
      <c r="L10" s="27"/>
      <c r="M10" s="28"/>
      <c r="N10" s="29">
        <v>1395916.36</v>
      </c>
      <c r="O10" s="29">
        <v>0</v>
      </c>
      <c r="P10" s="29">
        <v>1713181.9</v>
      </c>
      <c r="Q10" s="29">
        <f t="shared" si="2"/>
        <v>3109098.26</v>
      </c>
      <c r="R10" s="29">
        <f t="shared" si="3"/>
        <v>0</v>
      </c>
      <c r="S10" s="26">
        <v>1947621.97</v>
      </c>
      <c r="T10" s="27"/>
      <c r="U10" s="28"/>
      <c r="V10" s="29">
        <v>0</v>
      </c>
      <c r="W10" s="29">
        <v>0</v>
      </c>
      <c r="X10" s="29">
        <v>1947621.97</v>
      </c>
      <c r="Y10" s="29">
        <f t="shared" si="4"/>
        <v>1947621.97</v>
      </c>
      <c r="Z10" s="29">
        <f t="shared" si="5"/>
        <v>0</v>
      </c>
      <c r="AA10" s="26">
        <v>2895153.2600000007</v>
      </c>
      <c r="AB10" s="27"/>
      <c r="AC10" s="28"/>
      <c r="AD10" s="23">
        <v>306680.77</v>
      </c>
      <c r="AE10" s="29">
        <v>1233939.08</v>
      </c>
      <c r="AF10" s="29">
        <v>1353003.39</v>
      </c>
      <c r="AG10" s="29">
        <f t="shared" si="6"/>
        <v>2893623.24</v>
      </c>
      <c r="AH10" s="29">
        <f t="shared" si="7"/>
        <v>1530.0200000004843</v>
      </c>
      <c r="AI10" s="30">
        <f t="shared" si="9"/>
        <v>8797810</v>
      </c>
      <c r="AJ10" s="24">
        <f t="shared" si="8"/>
        <v>1353</v>
      </c>
    </row>
    <row r="11" spans="1:36" ht="70.5" customHeight="1">
      <c r="A11" s="80"/>
      <c r="B11" s="25" t="s">
        <v>180</v>
      </c>
      <c r="C11" s="26">
        <v>473322.17000000004</v>
      </c>
      <c r="D11" s="27"/>
      <c r="E11" s="28"/>
      <c r="F11" s="29">
        <v>0</v>
      </c>
      <c r="G11" s="29">
        <v>232020.67</v>
      </c>
      <c r="H11" s="29">
        <v>241301.5</v>
      </c>
      <c r="I11" s="29">
        <f>F11+G11+H11</f>
        <v>473322.17000000004</v>
      </c>
      <c r="J11" s="29">
        <f t="shared" si="1"/>
        <v>0</v>
      </c>
      <c r="K11" s="26">
        <v>301070.94</v>
      </c>
      <c r="L11" s="27"/>
      <c r="M11" s="28"/>
      <c r="N11" s="29">
        <v>208818.6</v>
      </c>
      <c r="O11" s="29">
        <v>92252.34</v>
      </c>
      <c r="P11" s="29">
        <v>0</v>
      </c>
      <c r="Q11" s="29">
        <f t="shared" si="2"/>
        <v>301070.94</v>
      </c>
      <c r="R11" s="29">
        <f t="shared" si="3"/>
        <v>0</v>
      </c>
      <c r="S11" s="26">
        <v>0</v>
      </c>
      <c r="T11" s="27"/>
      <c r="U11" s="28"/>
      <c r="V11" s="29">
        <v>0</v>
      </c>
      <c r="W11" s="29">
        <v>0</v>
      </c>
      <c r="X11" s="29">
        <v>0</v>
      </c>
      <c r="Y11" s="29">
        <f t="shared" si="4"/>
        <v>0</v>
      </c>
      <c r="Z11" s="29">
        <f t="shared" si="5"/>
        <v>0</v>
      </c>
      <c r="AA11" s="26">
        <v>584746.8899999999</v>
      </c>
      <c r="AB11" s="27"/>
      <c r="AC11" s="28"/>
      <c r="AD11" s="23">
        <v>0</v>
      </c>
      <c r="AE11" s="29">
        <v>30668.08</v>
      </c>
      <c r="AF11" s="29">
        <v>553397.79</v>
      </c>
      <c r="AG11" s="29">
        <f t="shared" si="6"/>
        <v>584065.87</v>
      </c>
      <c r="AH11" s="29">
        <f t="shared" si="7"/>
        <v>681.0199999999022</v>
      </c>
      <c r="AI11" s="30">
        <f t="shared" si="9"/>
        <v>1359140</v>
      </c>
      <c r="AJ11" s="24">
        <f t="shared" si="8"/>
        <v>553.4</v>
      </c>
    </row>
    <row r="12" spans="1:36" ht="57.75" customHeight="1">
      <c r="A12" s="80"/>
      <c r="B12" s="25" t="s">
        <v>181</v>
      </c>
      <c r="C12" s="26">
        <v>4640.410000000033</v>
      </c>
      <c r="D12" s="27"/>
      <c r="E12" s="28"/>
      <c r="F12" s="29">
        <v>0</v>
      </c>
      <c r="G12" s="29">
        <v>4640.41</v>
      </c>
      <c r="H12" s="29">
        <v>0</v>
      </c>
      <c r="I12" s="29">
        <f t="shared" si="10"/>
        <v>4640.41</v>
      </c>
      <c r="J12" s="29">
        <f aca="true" t="shared" si="11" ref="J12:J17">C12-I12</f>
        <v>3.2741809263825417E-11</v>
      </c>
      <c r="K12" s="26">
        <v>968558.01</v>
      </c>
      <c r="L12" s="27"/>
      <c r="M12" s="28"/>
      <c r="N12" s="29">
        <v>417637.21</v>
      </c>
      <c r="O12" s="29">
        <v>409388.2</v>
      </c>
      <c r="P12" s="29">
        <v>141532.6</v>
      </c>
      <c r="Q12" s="29">
        <f t="shared" si="2"/>
        <v>968558.01</v>
      </c>
      <c r="R12" s="29">
        <f t="shared" si="3"/>
        <v>0</v>
      </c>
      <c r="S12" s="26">
        <v>829390.71</v>
      </c>
      <c r="T12" s="27"/>
      <c r="U12" s="28"/>
      <c r="V12" s="29">
        <v>217654.81</v>
      </c>
      <c r="W12" s="29">
        <v>0</v>
      </c>
      <c r="X12" s="29">
        <v>611735.9</v>
      </c>
      <c r="Y12" s="29">
        <f t="shared" si="4"/>
        <v>829390.71</v>
      </c>
      <c r="Z12" s="29">
        <f t="shared" si="5"/>
        <v>0</v>
      </c>
      <c r="AA12" s="26">
        <v>1294771.11</v>
      </c>
      <c r="AB12" s="27"/>
      <c r="AC12" s="28"/>
      <c r="AD12" s="23">
        <v>494094.38</v>
      </c>
      <c r="AE12" s="29">
        <v>287050.35</v>
      </c>
      <c r="AF12" s="29">
        <v>512144.5</v>
      </c>
      <c r="AG12" s="29">
        <f t="shared" si="6"/>
        <v>1293289.23</v>
      </c>
      <c r="AH12" s="29">
        <f t="shared" si="7"/>
        <v>1481.880000000121</v>
      </c>
      <c r="AI12" s="30">
        <f t="shared" si="9"/>
        <v>3097360.24</v>
      </c>
      <c r="AJ12" s="24">
        <f t="shared" si="8"/>
        <v>512.14</v>
      </c>
    </row>
    <row r="13" spans="1:36" ht="81" customHeight="1">
      <c r="A13" s="80"/>
      <c r="B13" s="25" t="s">
        <v>182</v>
      </c>
      <c r="C13" s="26">
        <v>780998.51</v>
      </c>
      <c r="D13" s="27"/>
      <c r="E13" s="28"/>
      <c r="F13" s="29">
        <v>0</v>
      </c>
      <c r="G13" s="29">
        <v>0</v>
      </c>
      <c r="H13" s="29">
        <v>780998.51</v>
      </c>
      <c r="I13" s="29">
        <f>F13+G13+H13</f>
        <v>780998.51</v>
      </c>
      <c r="J13" s="29">
        <f t="shared" si="11"/>
        <v>0</v>
      </c>
      <c r="K13" s="26">
        <v>1117079.89</v>
      </c>
      <c r="L13" s="27"/>
      <c r="M13" s="28"/>
      <c r="N13" s="29">
        <v>280090.72</v>
      </c>
      <c r="O13" s="29">
        <v>547191.84</v>
      </c>
      <c r="P13" s="29">
        <v>289797.33</v>
      </c>
      <c r="Q13" s="29">
        <f>N13+O13+P13</f>
        <v>1117079.89</v>
      </c>
      <c r="R13" s="29">
        <f t="shared" si="3"/>
        <v>0</v>
      </c>
      <c r="S13" s="26">
        <v>114027.32</v>
      </c>
      <c r="T13" s="27"/>
      <c r="U13" s="28"/>
      <c r="V13" s="29">
        <v>114027.32</v>
      </c>
      <c r="W13" s="29">
        <v>0</v>
      </c>
      <c r="X13" s="29">
        <v>0</v>
      </c>
      <c r="Y13" s="29">
        <f t="shared" si="4"/>
        <v>114027.32</v>
      </c>
      <c r="Z13" s="29">
        <f t="shared" si="5"/>
        <v>0</v>
      </c>
      <c r="AA13" s="26">
        <v>720084.28</v>
      </c>
      <c r="AB13" s="27"/>
      <c r="AC13" s="28"/>
      <c r="AD13" s="23">
        <v>20805.92</v>
      </c>
      <c r="AE13" s="29">
        <v>238731.8</v>
      </c>
      <c r="AF13" s="29">
        <v>460521.31</v>
      </c>
      <c r="AG13" s="29">
        <f t="shared" si="6"/>
        <v>720059.03</v>
      </c>
      <c r="AH13" s="29">
        <f t="shared" si="7"/>
        <v>25.25</v>
      </c>
      <c r="AI13" s="30">
        <f t="shared" si="9"/>
        <v>2732190</v>
      </c>
      <c r="AJ13" s="24">
        <f t="shared" si="8"/>
        <v>460.52</v>
      </c>
    </row>
    <row r="14" spans="1:36" ht="51.75" customHeight="1">
      <c r="A14" s="80"/>
      <c r="B14" s="25" t="s">
        <v>183</v>
      </c>
      <c r="C14" s="26">
        <v>109049.71</v>
      </c>
      <c r="D14" s="27"/>
      <c r="E14" s="28"/>
      <c r="F14" s="29">
        <v>0</v>
      </c>
      <c r="G14" s="29">
        <v>0</v>
      </c>
      <c r="H14" s="29">
        <v>109049.71</v>
      </c>
      <c r="I14" s="29">
        <f t="shared" si="10"/>
        <v>109049.71</v>
      </c>
      <c r="J14" s="29">
        <f t="shared" si="11"/>
        <v>0</v>
      </c>
      <c r="K14" s="26">
        <v>917776.02</v>
      </c>
      <c r="L14" s="27"/>
      <c r="M14" s="28"/>
      <c r="N14" s="29">
        <v>0</v>
      </c>
      <c r="O14" s="29">
        <v>0</v>
      </c>
      <c r="P14" s="29">
        <v>917776.02</v>
      </c>
      <c r="Q14" s="29">
        <f>N14+O14+P14</f>
        <v>917776.02</v>
      </c>
      <c r="R14" s="29">
        <f t="shared" si="3"/>
        <v>0</v>
      </c>
      <c r="S14" s="26">
        <v>1521436.88</v>
      </c>
      <c r="T14" s="27"/>
      <c r="U14" s="28"/>
      <c r="V14" s="29">
        <v>1479085.93</v>
      </c>
      <c r="W14" s="29">
        <v>42350.95</v>
      </c>
      <c r="X14" s="29">
        <v>0</v>
      </c>
      <c r="Y14" s="29">
        <f t="shared" si="4"/>
        <v>1521436.88</v>
      </c>
      <c r="Z14" s="29">
        <f t="shared" si="5"/>
        <v>0</v>
      </c>
      <c r="AA14" s="26">
        <v>2856887.39</v>
      </c>
      <c r="AB14" s="27"/>
      <c r="AC14" s="28"/>
      <c r="AD14" s="23">
        <v>1281605.65</v>
      </c>
      <c r="AE14" s="29">
        <v>352924.56</v>
      </c>
      <c r="AF14" s="29">
        <v>1222073.51</v>
      </c>
      <c r="AG14" s="29">
        <f t="shared" si="6"/>
        <v>2856603.7199999997</v>
      </c>
      <c r="AH14" s="29">
        <f t="shared" si="7"/>
        <v>283.67000000039116</v>
      </c>
      <c r="AI14" s="30">
        <f t="shared" si="9"/>
        <v>5405150</v>
      </c>
      <c r="AJ14" s="24">
        <f t="shared" si="8"/>
        <v>1222.07</v>
      </c>
    </row>
    <row r="15" spans="1:36" ht="42" customHeight="1">
      <c r="A15" s="80"/>
      <c r="B15" s="32" t="s">
        <v>79</v>
      </c>
      <c r="C15" s="26">
        <v>0</v>
      </c>
      <c r="D15" s="27"/>
      <c r="E15" s="28"/>
      <c r="F15" s="29">
        <v>0</v>
      </c>
      <c r="G15" s="29">
        <v>0</v>
      </c>
      <c r="H15" s="29">
        <v>0</v>
      </c>
      <c r="I15" s="29">
        <f t="shared" si="10"/>
        <v>0</v>
      </c>
      <c r="J15" s="29">
        <f t="shared" si="11"/>
        <v>0</v>
      </c>
      <c r="K15" s="26">
        <v>76566.82</v>
      </c>
      <c r="L15" s="27"/>
      <c r="M15" s="28"/>
      <c r="N15" s="29">
        <v>0</v>
      </c>
      <c r="O15" s="29">
        <v>0</v>
      </c>
      <c r="P15" s="29">
        <v>76566.82</v>
      </c>
      <c r="Q15" s="29">
        <f>N15+O15+P15</f>
        <v>76566.82</v>
      </c>
      <c r="R15" s="29">
        <f t="shared" si="3"/>
        <v>0</v>
      </c>
      <c r="S15" s="26">
        <v>37645.29</v>
      </c>
      <c r="T15" s="27"/>
      <c r="U15" s="28"/>
      <c r="V15" s="29">
        <v>0</v>
      </c>
      <c r="W15" s="29">
        <v>37645.29</v>
      </c>
      <c r="X15" s="29">
        <v>0</v>
      </c>
      <c r="Y15" s="29">
        <f t="shared" si="4"/>
        <v>37645.29</v>
      </c>
      <c r="Z15" s="31">
        <f t="shared" si="5"/>
        <v>0</v>
      </c>
      <c r="AA15" s="26">
        <v>188447.89</v>
      </c>
      <c r="AB15" s="27"/>
      <c r="AC15" s="28"/>
      <c r="AD15" s="23">
        <v>30586.8</v>
      </c>
      <c r="AE15" s="29">
        <v>28233.96</v>
      </c>
      <c r="AF15" s="29">
        <v>129405.67</v>
      </c>
      <c r="AG15" s="29">
        <f t="shared" si="6"/>
        <v>188226.43</v>
      </c>
      <c r="AH15" s="29">
        <f t="shared" si="7"/>
        <v>221.46000000002095</v>
      </c>
      <c r="AI15" s="30">
        <f t="shared" si="9"/>
        <v>302660</v>
      </c>
      <c r="AJ15" s="24">
        <f t="shared" si="8"/>
        <v>129.41</v>
      </c>
    </row>
    <row r="16" spans="1:36" ht="51.75" customHeight="1">
      <c r="A16" s="80"/>
      <c r="B16" s="32" t="s">
        <v>102</v>
      </c>
      <c r="C16" s="26">
        <v>0</v>
      </c>
      <c r="D16" s="27"/>
      <c r="E16" s="28"/>
      <c r="F16" s="29">
        <v>0</v>
      </c>
      <c r="G16" s="29">
        <v>0</v>
      </c>
      <c r="H16" s="29">
        <v>0</v>
      </c>
      <c r="I16" s="29">
        <f t="shared" si="10"/>
        <v>0</v>
      </c>
      <c r="J16" s="29">
        <f t="shared" si="11"/>
        <v>0</v>
      </c>
      <c r="K16" s="26">
        <v>0</v>
      </c>
      <c r="L16" s="27"/>
      <c r="M16" s="28"/>
      <c r="N16" s="29">
        <v>0</v>
      </c>
      <c r="O16" s="29">
        <v>0</v>
      </c>
      <c r="P16" s="29">
        <v>0</v>
      </c>
      <c r="Q16" s="29">
        <f>N16+O16+P16</f>
        <v>0</v>
      </c>
      <c r="R16" s="29">
        <f t="shared" si="3"/>
        <v>0</v>
      </c>
      <c r="S16" s="26">
        <v>416450.98</v>
      </c>
      <c r="T16" s="27"/>
      <c r="U16" s="28"/>
      <c r="V16" s="29">
        <v>0</v>
      </c>
      <c r="W16" s="29">
        <v>0</v>
      </c>
      <c r="X16" s="29">
        <v>416450.98</v>
      </c>
      <c r="Y16" s="29">
        <f t="shared" si="4"/>
        <v>416450.98</v>
      </c>
      <c r="Z16" s="29">
        <f t="shared" si="5"/>
        <v>0</v>
      </c>
      <c r="AA16" s="26">
        <v>201549.02</v>
      </c>
      <c r="AB16" s="27"/>
      <c r="AC16" s="28"/>
      <c r="AD16" s="23">
        <v>0</v>
      </c>
      <c r="AE16" s="29">
        <v>199990.58</v>
      </c>
      <c r="AF16" s="29">
        <v>0</v>
      </c>
      <c r="AG16" s="29">
        <f t="shared" si="6"/>
        <v>199990.58</v>
      </c>
      <c r="AH16" s="29">
        <f t="shared" si="7"/>
        <v>1558.4400000000023</v>
      </c>
      <c r="AI16" s="26">
        <f t="shared" si="9"/>
        <v>618000</v>
      </c>
      <c r="AJ16" s="24">
        <f t="shared" si="8"/>
        <v>0</v>
      </c>
    </row>
    <row r="17" spans="1:36" ht="26.25" customHeight="1">
      <c r="A17" s="80"/>
      <c r="B17" s="25" t="s">
        <v>65</v>
      </c>
      <c r="C17" s="26">
        <v>0</v>
      </c>
      <c r="D17" s="27"/>
      <c r="E17" s="28"/>
      <c r="F17" s="29">
        <v>0</v>
      </c>
      <c r="G17" s="29">
        <v>0</v>
      </c>
      <c r="H17" s="29">
        <v>0</v>
      </c>
      <c r="I17" s="29">
        <f t="shared" si="10"/>
        <v>0</v>
      </c>
      <c r="J17" s="29">
        <f t="shared" si="11"/>
        <v>0</v>
      </c>
      <c r="K17" s="26">
        <v>987151.75</v>
      </c>
      <c r="L17" s="27"/>
      <c r="M17" s="28"/>
      <c r="N17" s="29">
        <v>987151.75</v>
      </c>
      <c r="O17" s="29">
        <v>0</v>
      </c>
      <c r="P17" s="29">
        <v>0</v>
      </c>
      <c r="Q17" s="29">
        <f>N17+O17+P17</f>
        <v>987151.75</v>
      </c>
      <c r="R17" s="29">
        <f t="shared" si="3"/>
        <v>0</v>
      </c>
      <c r="S17" s="26">
        <v>1127642.12</v>
      </c>
      <c r="T17" s="27"/>
      <c r="U17" s="28"/>
      <c r="V17" s="29">
        <v>1127642.12</v>
      </c>
      <c r="W17" s="29">
        <v>0</v>
      </c>
      <c r="X17" s="29">
        <v>0</v>
      </c>
      <c r="Y17" s="29">
        <f t="shared" si="4"/>
        <v>1127642.12</v>
      </c>
      <c r="Z17" s="29">
        <f t="shared" si="5"/>
        <v>0</v>
      </c>
      <c r="AA17" s="26">
        <v>888916.67</v>
      </c>
      <c r="AB17" s="27"/>
      <c r="AC17" s="28"/>
      <c r="AD17" s="23">
        <v>305710.99</v>
      </c>
      <c r="AE17" s="29">
        <v>443743.84</v>
      </c>
      <c r="AF17" s="29">
        <v>139177.74</v>
      </c>
      <c r="AG17" s="29">
        <f t="shared" si="6"/>
        <v>888632.5700000001</v>
      </c>
      <c r="AH17" s="29">
        <f t="shared" si="7"/>
        <v>284.0999999999767</v>
      </c>
      <c r="AI17" s="30">
        <f t="shared" si="9"/>
        <v>3003710.54</v>
      </c>
      <c r="AJ17" s="24">
        <f t="shared" si="8"/>
        <v>139.18</v>
      </c>
    </row>
    <row r="18" spans="1:36" ht="30" customHeight="1">
      <c r="A18" s="80"/>
      <c r="B18" s="17" t="s">
        <v>1</v>
      </c>
      <c r="C18" s="20">
        <f>C19+C20+C21+C22+C23+C24+C25</f>
        <v>561579.56</v>
      </c>
      <c r="D18" s="22">
        <f>D19+D20+D21+D22+D23+D24+D25</f>
        <v>0</v>
      </c>
      <c r="E18" s="21">
        <f>E19+E20+E21+E22+E23+E24+E25</f>
        <v>0</v>
      </c>
      <c r="F18" s="20">
        <f aca="true" t="shared" si="12" ref="F18:AI18">F19+F20+F21+F22+F23+F24+F25</f>
        <v>114503.28</v>
      </c>
      <c r="G18" s="20">
        <f t="shared" si="12"/>
        <v>359206.29000000004</v>
      </c>
      <c r="H18" s="20">
        <f t="shared" si="12"/>
        <v>234699.71</v>
      </c>
      <c r="I18" s="20">
        <f t="shared" si="12"/>
        <v>561579.56</v>
      </c>
      <c r="J18" s="20">
        <f t="shared" si="12"/>
        <v>0</v>
      </c>
      <c r="K18" s="20">
        <f t="shared" si="12"/>
        <v>655450.97</v>
      </c>
      <c r="L18" s="22">
        <f>L19+L20+L21+L22+L23+L24+L25</f>
        <v>0</v>
      </c>
      <c r="M18" s="21">
        <f>M19+M20+M21+M22+M23+M24+M25</f>
        <v>0</v>
      </c>
      <c r="N18" s="20">
        <f t="shared" si="12"/>
        <v>79998.47</v>
      </c>
      <c r="O18" s="20">
        <f t="shared" si="12"/>
        <v>449668.81</v>
      </c>
      <c r="P18" s="20">
        <f t="shared" si="12"/>
        <v>125783.68999999999</v>
      </c>
      <c r="Q18" s="20">
        <f t="shared" si="12"/>
        <v>655450.97</v>
      </c>
      <c r="R18" s="20">
        <f t="shared" si="12"/>
        <v>0</v>
      </c>
      <c r="S18" s="20">
        <f t="shared" si="12"/>
        <v>671960.08</v>
      </c>
      <c r="T18" s="22">
        <f>T19+T20+T21+T22+T23+T24+T25</f>
        <v>0</v>
      </c>
      <c r="U18" s="21">
        <f>U19+U20+U21+U22+U23+U24+U25</f>
        <v>0</v>
      </c>
      <c r="V18" s="20">
        <f t="shared" si="12"/>
        <v>484343.88999999996</v>
      </c>
      <c r="W18" s="20">
        <f t="shared" si="12"/>
        <v>69420.09000000001</v>
      </c>
      <c r="X18" s="20">
        <f t="shared" si="12"/>
        <v>118196.1</v>
      </c>
      <c r="Y18" s="20">
        <f t="shared" si="12"/>
        <v>671960.08</v>
      </c>
      <c r="Z18" s="20">
        <f t="shared" si="12"/>
        <v>0</v>
      </c>
      <c r="AA18" s="20">
        <f t="shared" si="12"/>
        <v>761448.6900000001</v>
      </c>
      <c r="AB18" s="22">
        <f>AB19+AB20+AB21+AB22+AB23+AB24+AB25</f>
        <v>0</v>
      </c>
      <c r="AC18" s="21">
        <f>AC19+AC20+AC21+AC22+AC23+AC24+AC25</f>
        <v>0</v>
      </c>
      <c r="AD18" s="33">
        <f t="shared" si="12"/>
        <v>135458.02000000002</v>
      </c>
      <c r="AE18" s="20">
        <f t="shared" si="12"/>
        <v>413884.98</v>
      </c>
      <c r="AF18" s="20">
        <f t="shared" si="12"/>
        <v>58287.08</v>
      </c>
      <c r="AG18" s="20">
        <f t="shared" si="12"/>
        <v>607630.0800000001</v>
      </c>
      <c r="AH18" s="20">
        <f t="shared" si="12"/>
        <v>153818.61000000004</v>
      </c>
      <c r="AI18" s="20">
        <f t="shared" si="12"/>
        <v>2650439.3</v>
      </c>
      <c r="AJ18" s="24">
        <f t="shared" si="8"/>
        <v>58.29</v>
      </c>
    </row>
    <row r="19" spans="1:36" ht="63.75" customHeight="1">
      <c r="A19" s="80"/>
      <c r="B19" s="25" t="s">
        <v>176</v>
      </c>
      <c r="C19" s="26">
        <v>442739.33</v>
      </c>
      <c r="D19" s="27"/>
      <c r="E19" s="28"/>
      <c r="F19" s="29">
        <v>0</v>
      </c>
      <c r="G19" s="29">
        <v>308675.96</v>
      </c>
      <c r="H19" s="29">
        <v>134063.37</v>
      </c>
      <c r="I19" s="31">
        <f>F19+G19+H19</f>
        <v>442739.33</v>
      </c>
      <c r="J19" s="31">
        <f t="shared" si="1"/>
        <v>0</v>
      </c>
      <c r="K19" s="26">
        <v>449297</v>
      </c>
      <c r="L19" s="27"/>
      <c r="M19" s="28"/>
      <c r="N19" s="29">
        <v>0</v>
      </c>
      <c r="O19" s="29">
        <v>449297</v>
      </c>
      <c r="P19" s="29">
        <v>0</v>
      </c>
      <c r="Q19" s="31">
        <f aca="true" t="shared" si="13" ref="Q19:Q25">N19+O19+P19</f>
        <v>449297</v>
      </c>
      <c r="R19" s="31">
        <f aca="true" t="shared" si="14" ref="R19:R25">K19-Q19</f>
        <v>0</v>
      </c>
      <c r="S19" s="26">
        <v>500036.05</v>
      </c>
      <c r="T19" s="27"/>
      <c r="U19" s="28"/>
      <c r="V19" s="29">
        <v>463880.23</v>
      </c>
      <c r="W19" s="29">
        <v>0</v>
      </c>
      <c r="X19" s="29">
        <v>36155.82</v>
      </c>
      <c r="Y19" s="31">
        <f>V19+W19+X19</f>
        <v>500036.05</v>
      </c>
      <c r="Z19" s="31">
        <f aca="true" t="shared" si="15" ref="Z19:Z25">S19-Y19</f>
        <v>0</v>
      </c>
      <c r="AA19" s="26">
        <v>500495.84</v>
      </c>
      <c r="AB19" s="27"/>
      <c r="AC19" s="28"/>
      <c r="AD19" s="23">
        <v>134118.48</v>
      </c>
      <c r="AE19" s="29">
        <v>355692.39</v>
      </c>
      <c r="AF19" s="29">
        <v>10330.24</v>
      </c>
      <c r="AG19" s="31">
        <f>AD19+AE19+AF19</f>
        <v>500141.11</v>
      </c>
      <c r="AH19" s="31">
        <f aca="true" t="shared" si="16" ref="AH19:AH25">AA19-AG19</f>
        <v>354.7300000000396</v>
      </c>
      <c r="AI19" s="26">
        <f>C19+D19+K19+L19+S19+T19+AA19+AB19</f>
        <v>1892568.2200000002</v>
      </c>
      <c r="AJ19" s="24">
        <f t="shared" si="8"/>
        <v>10.33</v>
      </c>
    </row>
    <row r="20" spans="1:36" ht="81.75" customHeight="1">
      <c r="A20" s="80"/>
      <c r="B20" s="25" t="s">
        <v>177</v>
      </c>
      <c r="C20" s="26">
        <v>0</v>
      </c>
      <c r="D20" s="27"/>
      <c r="E20" s="28"/>
      <c r="F20" s="31">
        <v>0</v>
      </c>
      <c r="G20" s="29">
        <v>0</v>
      </c>
      <c r="H20" s="29">
        <v>0</v>
      </c>
      <c r="I20" s="31">
        <f>F20+G20+H20</f>
        <v>0</v>
      </c>
      <c r="J20" s="31">
        <f t="shared" si="1"/>
        <v>0</v>
      </c>
      <c r="K20" s="26">
        <v>0</v>
      </c>
      <c r="L20" s="27"/>
      <c r="M20" s="28"/>
      <c r="N20" s="29">
        <v>0</v>
      </c>
      <c r="O20" s="29">
        <v>0</v>
      </c>
      <c r="P20" s="29">
        <v>0</v>
      </c>
      <c r="Q20" s="31">
        <f t="shared" si="13"/>
        <v>0</v>
      </c>
      <c r="R20" s="31">
        <f t="shared" si="14"/>
        <v>0</v>
      </c>
      <c r="S20" s="26">
        <v>0</v>
      </c>
      <c r="T20" s="27"/>
      <c r="U20" s="28"/>
      <c r="V20" s="29">
        <v>0</v>
      </c>
      <c r="W20" s="29">
        <v>0</v>
      </c>
      <c r="X20" s="29">
        <v>0</v>
      </c>
      <c r="Y20" s="31">
        <f aca="true" t="shared" si="17" ref="Y20:Y25">V20+W20+X20</f>
        <v>0</v>
      </c>
      <c r="Z20" s="31">
        <f t="shared" si="15"/>
        <v>0</v>
      </c>
      <c r="AA20" s="26">
        <v>492</v>
      </c>
      <c r="AB20" s="27"/>
      <c r="AC20" s="28"/>
      <c r="AD20" s="23">
        <v>0</v>
      </c>
      <c r="AE20" s="29">
        <v>0</v>
      </c>
      <c r="AF20" s="29">
        <v>0</v>
      </c>
      <c r="AG20" s="31">
        <f aca="true" t="shared" si="18" ref="AG20:AG25">AD20+AE20+AF20</f>
        <v>0</v>
      </c>
      <c r="AH20" s="31">
        <f t="shared" si="16"/>
        <v>492</v>
      </c>
      <c r="AI20" s="26">
        <f aca="true" t="shared" si="19" ref="AI20:AI37">C20+D20+K20+L20+S20+T20+AA20+AB20</f>
        <v>492</v>
      </c>
      <c r="AJ20" s="24">
        <f t="shared" si="8"/>
        <v>0</v>
      </c>
    </row>
    <row r="21" spans="1:36" ht="47.25" customHeight="1">
      <c r="A21" s="80"/>
      <c r="B21" s="25" t="s">
        <v>178</v>
      </c>
      <c r="C21" s="26">
        <v>1667.62</v>
      </c>
      <c r="D21" s="27"/>
      <c r="E21" s="28"/>
      <c r="F21" s="31">
        <v>0</v>
      </c>
      <c r="G21" s="29">
        <v>0</v>
      </c>
      <c r="H21" s="29">
        <v>1667.62</v>
      </c>
      <c r="I21" s="31">
        <f>F21+G21+H21</f>
        <v>1667.62</v>
      </c>
      <c r="J21" s="31">
        <f t="shared" si="1"/>
        <v>0</v>
      </c>
      <c r="K21" s="26">
        <v>6581.61</v>
      </c>
      <c r="L21" s="27"/>
      <c r="M21" s="28"/>
      <c r="N21" s="29">
        <v>2353.62</v>
      </c>
      <c r="O21" s="29">
        <v>371.81</v>
      </c>
      <c r="P21" s="29">
        <v>3856.18</v>
      </c>
      <c r="Q21" s="31">
        <f t="shared" si="13"/>
        <v>6581.61</v>
      </c>
      <c r="R21" s="31">
        <f t="shared" si="14"/>
        <v>0</v>
      </c>
      <c r="S21" s="26">
        <v>2566.76</v>
      </c>
      <c r="T21" s="27"/>
      <c r="U21" s="28"/>
      <c r="V21" s="29">
        <v>0</v>
      </c>
      <c r="W21" s="29">
        <v>2177.82</v>
      </c>
      <c r="X21" s="29">
        <v>388.94</v>
      </c>
      <c r="Y21" s="31">
        <f t="shared" si="17"/>
        <v>2566.76</v>
      </c>
      <c r="Z21" s="31">
        <f t="shared" si="15"/>
        <v>0</v>
      </c>
      <c r="AA21" s="26">
        <v>33470.36</v>
      </c>
      <c r="AB21" s="27"/>
      <c r="AC21" s="28"/>
      <c r="AD21" s="23">
        <v>1339.54</v>
      </c>
      <c r="AE21" s="29">
        <v>0</v>
      </c>
      <c r="AF21" s="29">
        <v>31679.76</v>
      </c>
      <c r="AG21" s="31">
        <f t="shared" si="18"/>
        <v>33019.299999999996</v>
      </c>
      <c r="AH21" s="31">
        <f t="shared" si="16"/>
        <v>451.06000000000495</v>
      </c>
      <c r="AI21" s="26">
        <f t="shared" si="19"/>
        <v>44286.35</v>
      </c>
      <c r="AJ21" s="24">
        <f t="shared" si="8"/>
        <v>31.68</v>
      </c>
    </row>
    <row r="22" spans="1:36" ht="79.5" customHeight="1">
      <c r="A22" s="80"/>
      <c r="B22" s="25" t="s">
        <v>179</v>
      </c>
      <c r="C22" s="26">
        <v>0</v>
      </c>
      <c r="D22" s="27"/>
      <c r="E22" s="28"/>
      <c r="F22" s="29">
        <v>0</v>
      </c>
      <c r="G22" s="29">
        <v>0</v>
      </c>
      <c r="H22" s="29">
        <v>0</v>
      </c>
      <c r="I22" s="29">
        <f>F22+G22+H22</f>
        <v>0</v>
      </c>
      <c r="J22" s="31">
        <f t="shared" si="1"/>
        <v>0</v>
      </c>
      <c r="K22" s="26">
        <v>0</v>
      </c>
      <c r="L22" s="27"/>
      <c r="M22" s="28"/>
      <c r="N22" s="29">
        <v>0</v>
      </c>
      <c r="O22" s="29">
        <v>0</v>
      </c>
      <c r="P22" s="29">
        <v>0</v>
      </c>
      <c r="Q22" s="29">
        <f t="shared" si="13"/>
        <v>0</v>
      </c>
      <c r="R22" s="29">
        <f t="shared" si="14"/>
        <v>0</v>
      </c>
      <c r="S22" s="26">
        <v>0</v>
      </c>
      <c r="T22" s="27"/>
      <c r="U22" s="28"/>
      <c r="V22" s="29">
        <v>0</v>
      </c>
      <c r="W22" s="29">
        <v>0</v>
      </c>
      <c r="X22" s="29">
        <v>0</v>
      </c>
      <c r="Y22" s="31">
        <f t="shared" si="17"/>
        <v>0</v>
      </c>
      <c r="Z22" s="31">
        <f t="shared" si="15"/>
        <v>0</v>
      </c>
      <c r="AA22" s="26">
        <v>3890</v>
      </c>
      <c r="AB22" s="27"/>
      <c r="AC22" s="28"/>
      <c r="AD22" s="23">
        <v>0</v>
      </c>
      <c r="AE22" s="29">
        <v>0</v>
      </c>
      <c r="AF22" s="29">
        <v>0</v>
      </c>
      <c r="AG22" s="31">
        <f t="shared" si="18"/>
        <v>0</v>
      </c>
      <c r="AH22" s="31">
        <f t="shared" si="16"/>
        <v>3890</v>
      </c>
      <c r="AI22" s="26">
        <f t="shared" si="19"/>
        <v>3890</v>
      </c>
      <c r="AJ22" s="24">
        <f t="shared" si="8"/>
        <v>0</v>
      </c>
    </row>
    <row r="23" spans="1:36" ht="55.5" customHeight="1">
      <c r="A23" s="80"/>
      <c r="B23" s="25" t="s">
        <v>181</v>
      </c>
      <c r="C23" s="26">
        <v>0</v>
      </c>
      <c r="D23" s="27"/>
      <c r="E23" s="28"/>
      <c r="F23" s="29">
        <v>97097.07</v>
      </c>
      <c r="G23" s="29">
        <v>0</v>
      </c>
      <c r="H23" s="29">
        <v>49732.65</v>
      </c>
      <c r="I23" s="29">
        <v>0</v>
      </c>
      <c r="J23" s="31">
        <f t="shared" si="1"/>
        <v>0</v>
      </c>
      <c r="K23" s="26">
        <v>0</v>
      </c>
      <c r="L23" s="27"/>
      <c r="M23" s="28"/>
      <c r="N23" s="29">
        <v>0</v>
      </c>
      <c r="O23" s="29">
        <v>0</v>
      </c>
      <c r="P23" s="29">
        <v>0</v>
      </c>
      <c r="Q23" s="29">
        <f t="shared" si="13"/>
        <v>0</v>
      </c>
      <c r="R23" s="29">
        <f t="shared" si="14"/>
        <v>0</v>
      </c>
      <c r="S23" s="26">
        <v>148893.61</v>
      </c>
      <c r="T23" s="27"/>
      <c r="U23" s="28"/>
      <c r="V23" s="29">
        <v>0</v>
      </c>
      <c r="W23" s="29">
        <v>67242.27</v>
      </c>
      <c r="X23" s="29">
        <v>81651.34</v>
      </c>
      <c r="Y23" s="31">
        <f t="shared" si="17"/>
        <v>148893.61</v>
      </c>
      <c r="Z23" s="31">
        <f t="shared" si="15"/>
        <v>0</v>
      </c>
      <c r="AA23" s="26">
        <v>148531.15</v>
      </c>
      <c r="AB23" s="27"/>
      <c r="AC23" s="28"/>
      <c r="AD23" s="23">
        <v>0</v>
      </c>
      <c r="AE23" s="29">
        <v>0</v>
      </c>
      <c r="AF23" s="29">
        <v>0</v>
      </c>
      <c r="AG23" s="31">
        <f t="shared" si="18"/>
        <v>0</v>
      </c>
      <c r="AH23" s="31">
        <f t="shared" si="16"/>
        <v>148531.15</v>
      </c>
      <c r="AI23" s="26">
        <f t="shared" si="19"/>
        <v>297424.76</v>
      </c>
      <c r="AJ23" s="24">
        <f t="shared" si="8"/>
        <v>0</v>
      </c>
    </row>
    <row r="24" spans="1:36" ht="51" customHeight="1">
      <c r="A24" s="80"/>
      <c r="B24" s="25" t="s">
        <v>183</v>
      </c>
      <c r="C24" s="26">
        <v>0</v>
      </c>
      <c r="D24" s="27"/>
      <c r="E24" s="28"/>
      <c r="F24" s="29">
        <v>0</v>
      </c>
      <c r="G24" s="29">
        <v>0</v>
      </c>
      <c r="H24" s="29">
        <v>0</v>
      </c>
      <c r="I24" s="29">
        <f>F24+G24+H24</f>
        <v>0</v>
      </c>
      <c r="J24" s="31">
        <f t="shared" si="1"/>
        <v>0</v>
      </c>
      <c r="K24" s="26">
        <v>0</v>
      </c>
      <c r="L24" s="27"/>
      <c r="M24" s="28"/>
      <c r="N24" s="29">
        <v>0</v>
      </c>
      <c r="O24" s="29">
        <v>0</v>
      </c>
      <c r="P24" s="29">
        <v>0</v>
      </c>
      <c r="Q24" s="29">
        <f t="shared" si="13"/>
        <v>0</v>
      </c>
      <c r="R24" s="29">
        <f t="shared" si="14"/>
        <v>0</v>
      </c>
      <c r="S24" s="26">
        <v>0</v>
      </c>
      <c r="T24" s="27"/>
      <c r="U24" s="28"/>
      <c r="V24" s="29">
        <v>0</v>
      </c>
      <c r="W24" s="29">
        <v>0</v>
      </c>
      <c r="X24" s="29">
        <v>0</v>
      </c>
      <c r="Y24" s="31">
        <f t="shared" si="17"/>
        <v>0</v>
      </c>
      <c r="Z24" s="31">
        <f t="shared" si="15"/>
        <v>0</v>
      </c>
      <c r="AA24" s="26">
        <v>0</v>
      </c>
      <c r="AB24" s="27"/>
      <c r="AC24" s="28"/>
      <c r="AD24" s="23">
        <v>0</v>
      </c>
      <c r="AE24" s="29">
        <v>0</v>
      </c>
      <c r="AF24" s="29">
        <v>0</v>
      </c>
      <c r="AG24" s="31">
        <f t="shared" si="18"/>
        <v>0</v>
      </c>
      <c r="AH24" s="31">
        <f t="shared" si="16"/>
        <v>0</v>
      </c>
      <c r="AI24" s="26">
        <f t="shared" si="19"/>
        <v>0</v>
      </c>
      <c r="AJ24" s="24">
        <f t="shared" si="8"/>
        <v>0</v>
      </c>
    </row>
    <row r="25" spans="1:36" ht="33" customHeight="1">
      <c r="A25" s="80"/>
      <c r="B25" s="25" t="s">
        <v>65</v>
      </c>
      <c r="C25" s="26">
        <v>117172.61000000002</v>
      </c>
      <c r="D25" s="27"/>
      <c r="E25" s="28"/>
      <c r="F25" s="29">
        <v>17406.21</v>
      </c>
      <c r="G25" s="29">
        <v>50530.33</v>
      </c>
      <c r="H25" s="29">
        <v>49236.07</v>
      </c>
      <c r="I25" s="29">
        <f>F25+G25+H25</f>
        <v>117172.61000000002</v>
      </c>
      <c r="J25" s="31">
        <f t="shared" si="1"/>
        <v>0</v>
      </c>
      <c r="K25" s="26">
        <v>199572.36</v>
      </c>
      <c r="L25" s="27"/>
      <c r="M25" s="28"/>
      <c r="N25" s="29">
        <v>77644.85</v>
      </c>
      <c r="O25" s="29">
        <v>0</v>
      </c>
      <c r="P25" s="29">
        <v>121927.51</v>
      </c>
      <c r="Q25" s="29">
        <f t="shared" si="13"/>
        <v>199572.36</v>
      </c>
      <c r="R25" s="29">
        <f t="shared" si="14"/>
        <v>0</v>
      </c>
      <c r="S25" s="26">
        <v>20463.66</v>
      </c>
      <c r="T25" s="27"/>
      <c r="U25" s="28"/>
      <c r="V25" s="29">
        <v>20463.66</v>
      </c>
      <c r="W25" s="29">
        <v>0</v>
      </c>
      <c r="X25" s="29">
        <v>0</v>
      </c>
      <c r="Y25" s="31">
        <f t="shared" si="17"/>
        <v>20463.66</v>
      </c>
      <c r="Z25" s="31">
        <f t="shared" si="15"/>
        <v>0</v>
      </c>
      <c r="AA25" s="26">
        <v>74569.34</v>
      </c>
      <c r="AB25" s="27"/>
      <c r="AC25" s="28"/>
      <c r="AD25" s="23">
        <v>0</v>
      </c>
      <c r="AE25" s="29">
        <v>58192.59</v>
      </c>
      <c r="AF25" s="29">
        <v>16277.08</v>
      </c>
      <c r="AG25" s="31">
        <f t="shared" si="18"/>
        <v>74469.67</v>
      </c>
      <c r="AH25" s="31">
        <f t="shared" si="16"/>
        <v>99.66999999999825</v>
      </c>
      <c r="AI25" s="26">
        <f t="shared" si="19"/>
        <v>411777.97</v>
      </c>
      <c r="AJ25" s="24">
        <f t="shared" si="8"/>
        <v>16.28</v>
      </c>
    </row>
    <row r="26" spans="1:36" ht="36.75" customHeight="1">
      <c r="A26" s="80"/>
      <c r="B26" s="17" t="s">
        <v>17</v>
      </c>
      <c r="C26" s="20">
        <f>C27+C28+C29+C30+C31+C32+C33+C34</f>
        <v>109725.53000000001</v>
      </c>
      <c r="D26" s="22">
        <f>D27+D28+D29+D30+D31+D32+D33+D34</f>
        <v>0</v>
      </c>
      <c r="E26" s="21">
        <f>E27+E28+E29+E30+E31+E32+E33+E34</f>
        <v>0</v>
      </c>
      <c r="F26" s="20">
        <f aca="true" t="shared" si="20" ref="F26:AH26">F27+F28+F29+F30+F31+F32+F33+F34</f>
        <v>0</v>
      </c>
      <c r="G26" s="20">
        <f t="shared" si="20"/>
        <v>69199.74</v>
      </c>
      <c r="H26" s="20">
        <f t="shared" si="20"/>
        <v>40525.79</v>
      </c>
      <c r="I26" s="20">
        <f t="shared" si="20"/>
        <v>109725.53000000001</v>
      </c>
      <c r="J26" s="20">
        <f t="shared" si="20"/>
        <v>0</v>
      </c>
      <c r="K26" s="20">
        <f t="shared" si="20"/>
        <v>676541.28</v>
      </c>
      <c r="L26" s="22">
        <f>L27+L28+L29+L30+L31+L32+L33+L34</f>
        <v>0</v>
      </c>
      <c r="M26" s="21">
        <f>M27+M28+M29+M30+M31+M32+M33+M34</f>
        <v>0</v>
      </c>
      <c r="N26" s="20">
        <f t="shared" si="20"/>
        <v>0</v>
      </c>
      <c r="O26" s="20">
        <f t="shared" si="20"/>
        <v>444644.26</v>
      </c>
      <c r="P26" s="20">
        <f t="shared" si="20"/>
        <v>231897.02</v>
      </c>
      <c r="Q26" s="20">
        <f t="shared" si="20"/>
        <v>676541.28</v>
      </c>
      <c r="R26" s="20">
        <f t="shared" si="20"/>
        <v>0</v>
      </c>
      <c r="S26" s="20">
        <f t="shared" si="20"/>
        <v>59435.79</v>
      </c>
      <c r="T26" s="22">
        <f>T27+T28+T29+T30+T31+T32+T33+T34</f>
        <v>0</v>
      </c>
      <c r="U26" s="21">
        <f>U27+U28+U29+U30+U31+U32+U33+U34</f>
        <v>0</v>
      </c>
      <c r="V26" s="20">
        <f t="shared" si="20"/>
        <v>59435.79</v>
      </c>
      <c r="W26" s="20">
        <f t="shared" si="20"/>
        <v>0</v>
      </c>
      <c r="X26" s="20">
        <f t="shared" si="20"/>
        <v>0</v>
      </c>
      <c r="Y26" s="20">
        <f t="shared" si="20"/>
        <v>59435.79</v>
      </c>
      <c r="Z26" s="20">
        <f t="shared" si="20"/>
        <v>0</v>
      </c>
      <c r="AA26" s="20">
        <f t="shared" si="20"/>
        <v>183583.15</v>
      </c>
      <c r="AB26" s="22">
        <f>AB27+AB28+AB29+AB30+AB31+AB32+AB33+AB34</f>
        <v>0</v>
      </c>
      <c r="AC26" s="21">
        <f>AC27+AC28+AC29+AC30+AC31+AC32+AC33+AC34</f>
        <v>0</v>
      </c>
      <c r="AD26" s="33">
        <f t="shared" si="20"/>
        <v>6849.6</v>
      </c>
      <c r="AE26" s="20">
        <f t="shared" si="20"/>
        <v>101663.05</v>
      </c>
      <c r="AF26" s="20">
        <f t="shared" si="20"/>
        <v>57219.66</v>
      </c>
      <c r="AG26" s="20">
        <f t="shared" si="20"/>
        <v>165732.31</v>
      </c>
      <c r="AH26" s="20">
        <f t="shared" si="20"/>
        <v>17850.840000000004</v>
      </c>
      <c r="AI26" s="20">
        <f t="shared" si="19"/>
        <v>1029285.7500000001</v>
      </c>
      <c r="AJ26" s="24">
        <f t="shared" si="8"/>
        <v>57.22</v>
      </c>
    </row>
    <row r="27" spans="1:36" ht="60.75" customHeight="1">
      <c r="A27" s="80"/>
      <c r="B27" s="25" t="s">
        <v>176</v>
      </c>
      <c r="C27" s="26">
        <v>0</v>
      </c>
      <c r="D27" s="27"/>
      <c r="E27" s="28"/>
      <c r="F27" s="29">
        <v>0</v>
      </c>
      <c r="G27" s="29">
        <v>0</v>
      </c>
      <c r="H27" s="29">
        <v>0</v>
      </c>
      <c r="I27" s="29">
        <f aca="true" t="shared" si="21" ref="I27:I34">F27+G27+H27</f>
        <v>0</v>
      </c>
      <c r="J27" s="29">
        <f aca="true" t="shared" si="22" ref="J27:J34">C27-I27</f>
        <v>0</v>
      </c>
      <c r="K27" s="26">
        <v>0</v>
      </c>
      <c r="L27" s="27"/>
      <c r="M27" s="28"/>
      <c r="N27" s="29">
        <v>0</v>
      </c>
      <c r="O27" s="29">
        <v>0</v>
      </c>
      <c r="P27" s="29">
        <v>0</v>
      </c>
      <c r="Q27" s="29">
        <f aca="true" t="shared" si="23" ref="Q27:Q32">N27+O27+P27</f>
        <v>0</v>
      </c>
      <c r="R27" s="29">
        <f aca="true" t="shared" si="24" ref="R27:R34">K27-Q27</f>
        <v>0</v>
      </c>
      <c r="S27" s="26">
        <v>0</v>
      </c>
      <c r="T27" s="27"/>
      <c r="U27" s="28"/>
      <c r="V27" s="29">
        <v>0</v>
      </c>
      <c r="W27" s="29">
        <v>0</v>
      </c>
      <c r="X27" s="29">
        <v>0</v>
      </c>
      <c r="Y27" s="29">
        <f aca="true" t="shared" si="25" ref="Y27:Y34">V27+W27+X27</f>
        <v>0</v>
      </c>
      <c r="Z27" s="29">
        <f aca="true" t="shared" si="26" ref="Z27:Z34">S27-Y27</f>
        <v>0</v>
      </c>
      <c r="AA27" s="26">
        <v>0</v>
      </c>
      <c r="AB27" s="27"/>
      <c r="AC27" s="28"/>
      <c r="AD27" s="23">
        <v>0</v>
      </c>
      <c r="AE27" s="29">
        <v>0</v>
      </c>
      <c r="AF27" s="29">
        <v>0</v>
      </c>
      <c r="AG27" s="29">
        <f aca="true" t="shared" si="27" ref="AG27:AG34">AD27+AE27+AF27</f>
        <v>0</v>
      </c>
      <c r="AH27" s="29">
        <f aca="true" t="shared" si="28" ref="AH27:AH34">AA27-AG27</f>
        <v>0</v>
      </c>
      <c r="AI27" s="26">
        <f t="shared" si="19"/>
        <v>0</v>
      </c>
      <c r="AJ27" s="24">
        <f t="shared" si="8"/>
        <v>0</v>
      </c>
    </row>
    <row r="28" spans="1:36" ht="81" customHeight="1">
      <c r="A28" s="80"/>
      <c r="B28" s="25" t="s">
        <v>177</v>
      </c>
      <c r="C28" s="26">
        <v>0</v>
      </c>
      <c r="D28" s="27"/>
      <c r="E28" s="28"/>
      <c r="F28" s="29">
        <v>0</v>
      </c>
      <c r="G28" s="29">
        <v>0</v>
      </c>
      <c r="H28" s="29">
        <v>0</v>
      </c>
      <c r="I28" s="29">
        <f t="shared" si="21"/>
        <v>0</v>
      </c>
      <c r="J28" s="29">
        <f t="shared" si="22"/>
        <v>0</v>
      </c>
      <c r="K28" s="26">
        <v>0</v>
      </c>
      <c r="L28" s="27"/>
      <c r="M28" s="28"/>
      <c r="N28" s="29">
        <v>0</v>
      </c>
      <c r="O28" s="29">
        <v>0</v>
      </c>
      <c r="P28" s="29">
        <v>0</v>
      </c>
      <c r="Q28" s="29">
        <f t="shared" si="23"/>
        <v>0</v>
      </c>
      <c r="R28" s="29">
        <f t="shared" si="24"/>
        <v>0</v>
      </c>
      <c r="S28" s="26">
        <v>0</v>
      </c>
      <c r="T28" s="27"/>
      <c r="U28" s="28"/>
      <c r="V28" s="29">
        <v>0</v>
      </c>
      <c r="W28" s="29">
        <v>0</v>
      </c>
      <c r="X28" s="29">
        <v>0</v>
      </c>
      <c r="Y28" s="29">
        <f t="shared" si="25"/>
        <v>0</v>
      </c>
      <c r="Z28" s="31">
        <f t="shared" si="26"/>
        <v>0</v>
      </c>
      <c r="AA28" s="26">
        <v>0</v>
      </c>
      <c r="AB28" s="27"/>
      <c r="AC28" s="28"/>
      <c r="AD28" s="23">
        <v>0</v>
      </c>
      <c r="AE28" s="29">
        <v>0</v>
      </c>
      <c r="AF28" s="29">
        <v>0</v>
      </c>
      <c r="AG28" s="29">
        <f t="shared" si="27"/>
        <v>0</v>
      </c>
      <c r="AH28" s="29">
        <f t="shared" si="28"/>
        <v>0</v>
      </c>
      <c r="AI28" s="26">
        <f t="shared" si="19"/>
        <v>0</v>
      </c>
      <c r="AJ28" s="24">
        <f t="shared" si="8"/>
        <v>0</v>
      </c>
    </row>
    <row r="29" spans="1:36" ht="58.5" customHeight="1">
      <c r="A29" s="80"/>
      <c r="B29" s="25" t="s">
        <v>178</v>
      </c>
      <c r="C29" s="26">
        <v>1784.46</v>
      </c>
      <c r="D29" s="27"/>
      <c r="E29" s="28"/>
      <c r="F29" s="29">
        <v>0</v>
      </c>
      <c r="G29" s="29">
        <v>0</v>
      </c>
      <c r="H29" s="29">
        <v>1784.46</v>
      </c>
      <c r="I29" s="29">
        <f t="shared" si="21"/>
        <v>1784.46</v>
      </c>
      <c r="J29" s="29">
        <f t="shared" si="22"/>
        <v>0</v>
      </c>
      <c r="K29" s="26">
        <v>9707.8</v>
      </c>
      <c r="L29" s="27"/>
      <c r="M29" s="28"/>
      <c r="N29" s="29">
        <v>0</v>
      </c>
      <c r="O29" s="29">
        <v>7137.84</v>
      </c>
      <c r="P29" s="29">
        <v>2569.96</v>
      </c>
      <c r="Q29" s="29">
        <f t="shared" si="23"/>
        <v>9707.8</v>
      </c>
      <c r="R29" s="29">
        <f t="shared" si="24"/>
        <v>0</v>
      </c>
      <c r="S29" s="26">
        <v>0</v>
      </c>
      <c r="T29" s="27"/>
      <c r="U29" s="28"/>
      <c r="V29" s="29">
        <v>0</v>
      </c>
      <c r="W29" s="29">
        <v>0</v>
      </c>
      <c r="X29" s="29">
        <v>0</v>
      </c>
      <c r="Y29" s="29">
        <f t="shared" si="25"/>
        <v>0</v>
      </c>
      <c r="Z29" s="29">
        <f t="shared" si="26"/>
        <v>0</v>
      </c>
      <c r="AA29" s="26">
        <v>29955.74</v>
      </c>
      <c r="AB29" s="27"/>
      <c r="AC29" s="28"/>
      <c r="AD29" s="23">
        <v>6849.6</v>
      </c>
      <c r="AE29" s="29">
        <v>0</v>
      </c>
      <c r="AF29" s="29">
        <v>5356.43</v>
      </c>
      <c r="AG29" s="29">
        <f t="shared" si="27"/>
        <v>12206.03</v>
      </c>
      <c r="AH29" s="29">
        <f t="shared" si="28"/>
        <v>17749.71</v>
      </c>
      <c r="AI29" s="26">
        <f t="shared" si="19"/>
        <v>41448</v>
      </c>
      <c r="AJ29" s="24">
        <f t="shared" si="8"/>
        <v>5.36</v>
      </c>
    </row>
    <row r="30" spans="1:36" ht="85.5" customHeight="1">
      <c r="A30" s="80"/>
      <c r="B30" s="25" t="s">
        <v>179</v>
      </c>
      <c r="C30" s="26">
        <v>0</v>
      </c>
      <c r="D30" s="27"/>
      <c r="E30" s="28"/>
      <c r="F30" s="29">
        <v>0</v>
      </c>
      <c r="G30" s="29">
        <v>0</v>
      </c>
      <c r="H30" s="29">
        <v>0</v>
      </c>
      <c r="I30" s="29">
        <f t="shared" si="21"/>
        <v>0</v>
      </c>
      <c r="J30" s="29">
        <f t="shared" si="22"/>
        <v>0</v>
      </c>
      <c r="K30" s="26">
        <v>0</v>
      </c>
      <c r="L30" s="27"/>
      <c r="M30" s="28"/>
      <c r="N30" s="29">
        <v>0</v>
      </c>
      <c r="O30" s="29">
        <v>0</v>
      </c>
      <c r="P30" s="29">
        <v>0</v>
      </c>
      <c r="Q30" s="29">
        <f t="shared" si="23"/>
        <v>0</v>
      </c>
      <c r="R30" s="29">
        <f t="shared" si="24"/>
        <v>0</v>
      </c>
      <c r="S30" s="26">
        <v>0</v>
      </c>
      <c r="T30" s="27"/>
      <c r="U30" s="28"/>
      <c r="V30" s="29">
        <v>0</v>
      </c>
      <c r="W30" s="29">
        <v>0</v>
      </c>
      <c r="X30" s="29">
        <v>0</v>
      </c>
      <c r="Y30" s="29">
        <f t="shared" si="25"/>
        <v>0</v>
      </c>
      <c r="Z30" s="29">
        <f t="shared" si="26"/>
        <v>0</v>
      </c>
      <c r="AA30" s="26">
        <v>0</v>
      </c>
      <c r="AB30" s="27"/>
      <c r="AC30" s="28"/>
      <c r="AD30" s="23">
        <v>0</v>
      </c>
      <c r="AE30" s="29">
        <v>0</v>
      </c>
      <c r="AF30" s="29">
        <v>0</v>
      </c>
      <c r="AG30" s="29">
        <f t="shared" si="27"/>
        <v>0</v>
      </c>
      <c r="AH30" s="29">
        <f t="shared" si="28"/>
        <v>0</v>
      </c>
      <c r="AI30" s="26">
        <f t="shared" si="19"/>
        <v>0</v>
      </c>
      <c r="AJ30" s="24">
        <f t="shared" si="8"/>
        <v>0</v>
      </c>
    </row>
    <row r="31" spans="1:36" ht="67.5" customHeight="1">
      <c r="A31" s="80"/>
      <c r="B31" s="25" t="s">
        <v>180</v>
      </c>
      <c r="C31" s="26">
        <v>0</v>
      </c>
      <c r="D31" s="27"/>
      <c r="E31" s="28"/>
      <c r="F31" s="29">
        <v>0</v>
      </c>
      <c r="G31" s="29">
        <v>0</v>
      </c>
      <c r="H31" s="29">
        <v>0</v>
      </c>
      <c r="I31" s="29">
        <f t="shared" si="21"/>
        <v>0</v>
      </c>
      <c r="J31" s="29">
        <f t="shared" si="22"/>
        <v>0</v>
      </c>
      <c r="K31" s="26">
        <v>0</v>
      </c>
      <c r="L31" s="27"/>
      <c r="M31" s="28"/>
      <c r="N31" s="29">
        <v>0</v>
      </c>
      <c r="O31" s="29">
        <v>0</v>
      </c>
      <c r="P31" s="29">
        <v>0</v>
      </c>
      <c r="Q31" s="29">
        <f t="shared" si="23"/>
        <v>0</v>
      </c>
      <c r="R31" s="29">
        <f t="shared" si="24"/>
        <v>0</v>
      </c>
      <c r="S31" s="26">
        <v>0</v>
      </c>
      <c r="T31" s="27"/>
      <c r="U31" s="28"/>
      <c r="V31" s="29">
        <v>0</v>
      </c>
      <c r="W31" s="29">
        <v>0</v>
      </c>
      <c r="X31" s="29">
        <v>0</v>
      </c>
      <c r="Y31" s="29">
        <f t="shared" si="25"/>
        <v>0</v>
      </c>
      <c r="Z31" s="29">
        <f t="shared" si="26"/>
        <v>0</v>
      </c>
      <c r="AA31" s="26">
        <v>0</v>
      </c>
      <c r="AB31" s="27"/>
      <c r="AC31" s="28"/>
      <c r="AD31" s="23">
        <v>0</v>
      </c>
      <c r="AE31" s="29">
        <v>0</v>
      </c>
      <c r="AF31" s="29">
        <v>0</v>
      </c>
      <c r="AG31" s="29">
        <f t="shared" si="27"/>
        <v>0</v>
      </c>
      <c r="AH31" s="29">
        <f t="shared" si="28"/>
        <v>0</v>
      </c>
      <c r="AI31" s="26">
        <f t="shared" si="19"/>
        <v>0</v>
      </c>
      <c r="AJ31" s="24">
        <f t="shared" si="8"/>
        <v>0</v>
      </c>
    </row>
    <row r="32" spans="1:36" ht="57" customHeight="1">
      <c r="A32" s="80"/>
      <c r="B32" s="25" t="s">
        <v>181</v>
      </c>
      <c r="C32" s="26">
        <v>0</v>
      </c>
      <c r="D32" s="27"/>
      <c r="E32" s="28"/>
      <c r="F32" s="29">
        <v>0</v>
      </c>
      <c r="G32" s="29">
        <v>0</v>
      </c>
      <c r="H32" s="29">
        <v>0</v>
      </c>
      <c r="I32" s="29">
        <f t="shared" si="21"/>
        <v>0</v>
      </c>
      <c r="J32" s="29">
        <f t="shared" si="22"/>
        <v>0</v>
      </c>
      <c r="K32" s="26">
        <v>0</v>
      </c>
      <c r="L32" s="27"/>
      <c r="M32" s="28"/>
      <c r="N32" s="29">
        <v>0</v>
      </c>
      <c r="O32" s="29">
        <v>0</v>
      </c>
      <c r="P32" s="29">
        <v>0</v>
      </c>
      <c r="Q32" s="29">
        <f t="shared" si="23"/>
        <v>0</v>
      </c>
      <c r="R32" s="29">
        <f t="shared" si="24"/>
        <v>0</v>
      </c>
      <c r="S32" s="26">
        <v>0</v>
      </c>
      <c r="T32" s="27"/>
      <c r="U32" s="28"/>
      <c r="V32" s="29">
        <v>0</v>
      </c>
      <c r="W32" s="29">
        <v>0</v>
      </c>
      <c r="X32" s="29">
        <v>0</v>
      </c>
      <c r="Y32" s="29">
        <f t="shared" si="25"/>
        <v>0</v>
      </c>
      <c r="Z32" s="29">
        <f t="shared" si="26"/>
        <v>0</v>
      </c>
      <c r="AA32" s="26">
        <v>0</v>
      </c>
      <c r="AB32" s="27"/>
      <c r="AC32" s="28"/>
      <c r="AD32" s="23">
        <v>0</v>
      </c>
      <c r="AE32" s="29">
        <v>0</v>
      </c>
      <c r="AF32" s="29">
        <v>0</v>
      </c>
      <c r="AG32" s="29">
        <f t="shared" si="27"/>
        <v>0</v>
      </c>
      <c r="AH32" s="29">
        <f t="shared" si="28"/>
        <v>0</v>
      </c>
      <c r="AI32" s="26">
        <f t="shared" si="19"/>
        <v>0</v>
      </c>
      <c r="AJ32" s="24">
        <f t="shared" si="8"/>
        <v>0</v>
      </c>
    </row>
    <row r="33" spans="1:36" ht="51.75" customHeight="1">
      <c r="A33" s="80"/>
      <c r="B33" s="25" t="s">
        <v>183</v>
      </c>
      <c r="C33" s="26">
        <v>0</v>
      </c>
      <c r="D33" s="27"/>
      <c r="E33" s="28"/>
      <c r="F33" s="29">
        <v>0</v>
      </c>
      <c r="G33" s="29">
        <v>0</v>
      </c>
      <c r="H33" s="29">
        <v>0</v>
      </c>
      <c r="I33" s="29">
        <f t="shared" si="21"/>
        <v>0</v>
      </c>
      <c r="J33" s="29">
        <f t="shared" si="22"/>
        <v>0</v>
      </c>
      <c r="K33" s="26">
        <v>0</v>
      </c>
      <c r="L33" s="27"/>
      <c r="M33" s="28"/>
      <c r="N33" s="29">
        <v>0</v>
      </c>
      <c r="O33" s="29">
        <v>0</v>
      </c>
      <c r="P33" s="29">
        <v>0</v>
      </c>
      <c r="Q33" s="29">
        <f>N33+O33+P33</f>
        <v>0</v>
      </c>
      <c r="R33" s="29">
        <f t="shared" si="24"/>
        <v>0</v>
      </c>
      <c r="S33" s="26">
        <v>0</v>
      </c>
      <c r="T33" s="27"/>
      <c r="U33" s="28"/>
      <c r="V33" s="29">
        <v>0</v>
      </c>
      <c r="W33" s="29">
        <v>0</v>
      </c>
      <c r="X33" s="29">
        <v>0</v>
      </c>
      <c r="Y33" s="29">
        <f t="shared" si="25"/>
        <v>0</v>
      </c>
      <c r="Z33" s="29">
        <f t="shared" si="26"/>
        <v>0</v>
      </c>
      <c r="AA33" s="26">
        <v>0</v>
      </c>
      <c r="AB33" s="27"/>
      <c r="AC33" s="28"/>
      <c r="AD33" s="23">
        <v>0</v>
      </c>
      <c r="AE33" s="29">
        <v>0</v>
      </c>
      <c r="AF33" s="29">
        <v>0</v>
      </c>
      <c r="AG33" s="29">
        <f t="shared" si="27"/>
        <v>0</v>
      </c>
      <c r="AH33" s="29">
        <f t="shared" si="28"/>
        <v>0</v>
      </c>
      <c r="AI33" s="26">
        <f t="shared" si="19"/>
        <v>0</v>
      </c>
      <c r="AJ33" s="24">
        <f t="shared" si="8"/>
        <v>0</v>
      </c>
    </row>
    <row r="34" spans="1:36" ht="30.75" customHeight="1">
      <c r="A34" s="80"/>
      <c r="B34" s="25" t="s">
        <v>65</v>
      </c>
      <c r="C34" s="26">
        <v>107941.07</v>
      </c>
      <c r="D34" s="27"/>
      <c r="E34" s="28"/>
      <c r="F34" s="29">
        <v>0</v>
      </c>
      <c r="G34" s="29">
        <v>69199.74</v>
      </c>
      <c r="H34" s="29">
        <v>38741.33</v>
      </c>
      <c r="I34" s="29">
        <f t="shared" si="21"/>
        <v>107941.07</v>
      </c>
      <c r="J34" s="29">
        <f t="shared" si="22"/>
        <v>0</v>
      </c>
      <c r="K34" s="26">
        <v>666833.48</v>
      </c>
      <c r="L34" s="27"/>
      <c r="M34" s="28"/>
      <c r="N34" s="29">
        <v>0</v>
      </c>
      <c r="O34" s="29">
        <v>437506.42</v>
      </c>
      <c r="P34" s="29">
        <v>229327.06</v>
      </c>
      <c r="Q34" s="29">
        <f>N34+O34+P34</f>
        <v>666833.48</v>
      </c>
      <c r="R34" s="29">
        <f t="shared" si="24"/>
        <v>0</v>
      </c>
      <c r="S34" s="26">
        <v>59435.79</v>
      </c>
      <c r="T34" s="27"/>
      <c r="U34" s="28"/>
      <c r="V34" s="29">
        <v>59435.79</v>
      </c>
      <c r="W34" s="29">
        <v>0</v>
      </c>
      <c r="X34" s="29">
        <v>0</v>
      </c>
      <c r="Y34" s="29">
        <f t="shared" si="25"/>
        <v>59435.79</v>
      </c>
      <c r="Z34" s="29">
        <f t="shared" si="26"/>
        <v>0</v>
      </c>
      <c r="AA34" s="26">
        <v>153627.41</v>
      </c>
      <c r="AB34" s="27"/>
      <c r="AC34" s="28"/>
      <c r="AD34" s="23">
        <v>0</v>
      </c>
      <c r="AE34" s="29">
        <v>101663.05</v>
      </c>
      <c r="AF34" s="29">
        <v>51863.23</v>
      </c>
      <c r="AG34" s="29">
        <f t="shared" si="27"/>
        <v>153526.28</v>
      </c>
      <c r="AH34" s="29">
        <f t="shared" si="28"/>
        <v>101.13000000000466</v>
      </c>
      <c r="AI34" s="26">
        <f t="shared" si="19"/>
        <v>987837.7500000001</v>
      </c>
      <c r="AJ34" s="24">
        <f t="shared" si="8"/>
        <v>51.86</v>
      </c>
    </row>
    <row r="35" spans="1:36" ht="36" customHeight="1">
      <c r="A35" s="80"/>
      <c r="B35" s="17" t="s">
        <v>12</v>
      </c>
      <c r="C35" s="20">
        <f>C36+C37+C38</f>
        <v>0</v>
      </c>
      <c r="D35" s="34">
        <f aca="true" t="shared" si="29" ref="D35:AI35">D36+D37+D38</f>
        <v>0</v>
      </c>
      <c r="E35" s="34">
        <f t="shared" si="29"/>
        <v>0</v>
      </c>
      <c r="F35" s="34">
        <f t="shared" si="29"/>
        <v>0</v>
      </c>
      <c r="G35" s="34">
        <f t="shared" si="29"/>
        <v>0</v>
      </c>
      <c r="H35" s="34">
        <f t="shared" si="29"/>
        <v>0</v>
      </c>
      <c r="I35" s="34">
        <f t="shared" si="29"/>
        <v>0</v>
      </c>
      <c r="J35" s="34">
        <f t="shared" si="29"/>
        <v>0</v>
      </c>
      <c r="K35" s="34">
        <f t="shared" si="29"/>
        <v>7712.5</v>
      </c>
      <c r="L35" s="34">
        <f t="shared" si="29"/>
        <v>0</v>
      </c>
      <c r="M35" s="20">
        <f t="shared" si="29"/>
        <v>0</v>
      </c>
      <c r="N35" s="20">
        <f t="shared" si="29"/>
        <v>3213.54</v>
      </c>
      <c r="O35" s="20">
        <f t="shared" si="29"/>
        <v>0</v>
      </c>
      <c r="P35" s="20">
        <f t="shared" si="29"/>
        <v>4498.96</v>
      </c>
      <c r="Q35" s="20">
        <f t="shared" si="29"/>
        <v>7712.5</v>
      </c>
      <c r="R35" s="20">
        <f t="shared" si="29"/>
        <v>0</v>
      </c>
      <c r="S35" s="20">
        <f t="shared" si="29"/>
        <v>0</v>
      </c>
      <c r="T35" s="22">
        <f t="shared" si="29"/>
        <v>0</v>
      </c>
      <c r="U35" s="21">
        <f t="shared" si="29"/>
        <v>0</v>
      </c>
      <c r="V35" s="20">
        <f t="shared" si="29"/>
        <v>0</v>
      </c>
      <c r="W35" s="20">
        <f t="shared" si="29"/>
        <v>0</v>
      </c>
      <c r="X35" s="20">
        <f t="shared" si="29"/>
        <v>0</v>
      </c>
      <c r="Y35" s="20">
        <f t="shared" si="29"/>
        <v>0</v>
      </c>
      <c r="Z35" s="20">
        <f t="shared" si="29"/>
        <v>0</v>
      </c>
      <c r="AA35" s="20">
        <f t="shared" si="29"/>
        <v>11093.6</v>
      </c>
      <c r="AB35" s="20">
        <f t="shared" si="29"/>
        <v>0</v>
      </c>
      <c r="AC35" s="20">
        <f t="shared" si="29"/>
        <v>0</v>
      </c>
      <c r="AD35" s="33">
        <f t="shared" si="29"/>
        <v>0</v>
      </c>
      <c r="AE35" s="20">
        <f t="shared" si="29"/>
        <v>0</v>
      </c>
      <c r="AF35" s="20">
        <f t="shared" si="29"/>
        <v>0</v>
      </c>
      <c r="AG35" s="20">
        <f t="shared" si="29"/>
        <v>0</v>
      </c>
      <c r="AH35" s="20">
        <f t="shared" si="29"/>
        <v>11093.6</v>
      </c>
      <c r="AI35" s="20">
        <f t="shared" si="29"/>
        <v>18806.1</v>
      </c>
      <c r="AJ35" s="24">
        <f t="shared" si="8"/>
        <v>0</v>
      </c>
    </row>
    <row r="36" spans="1:36" ht="55.5" customHeight="1">
      <c r="A36" s="80"/>
      <c r="B36" s="25" t="s">
        <v>178</v>
      </c>
      <c r="C36" s="26">
        <v>0</v>
      </c>
      <c r="D36" s="27"/>
      <c r="E36" s="28"/>
      <c r="F36" s="29">
        <v>0</v>
      </c>
      <c r="G36" s="29">
        <v>0</v>
      </c>
      <c r="H36" s="29">
        <v>0</v>
      </c>
      <c r="I36" s="29">
        <f>F36+G36+H36</f>
        <v>0</v>
      </c>
      <c r="J36" s="29">
        <f t="shared" si="1"/>
        <v>0</v>
      </c>
      <c r="K36" s="26">
        <v>7712.5</v>
      </c>
      <c r="L36" s="27"/>
      <c r="M36" s="28"/>
      <c r="N36" s="29">
        <v>3213.54</v>
      </c>
      <c r="O36" s="29">
        <v>0</v>
      </c>
      <c r="P36" s="29">
        <v>4498.96</v>
      </c>
      <c r="Q36" s="29">
        <f>N36+O36+P36</f>
        <v>7712.5</v>
      </c>
      <c r="R36" s="29">
        <f>K36-Q36</f>
        <v>0</v>
      </c>
      <c r="S36" s="26">
        <v>0</v>
      </c>
      <c r="T36" s="27"/>
      <c r="U36" s="28"/>
      <c r="V36" s="29">
        <v>0</v>
      </c>
      <c r="W36" s="29">
        <v>0</v>
      </c>
      <c r="X36" s="29">
        <v>0</v>
      </c>
      <c r="Y36" s="29">
        <f>V36+W36+X36</f>
        <v>0</v>
      </c>
      <c r="Z36" s="29">
        <f>S36-Y36</f>
        <v>0</v>
      </c>
      <c r="AA36" s="26">
        <v>734.86</v>
      </c>
      <c r="AB36" s="27"/>
      <c r="AC36" s="28"/>
      <c r="AD36" s="23">
        <v>0</v>
      </c>
      <c r="AE36" s="29">
        <v>0</v>
      </c>
      <c r="AF36" s="29">
        <v>0</v>
      </c>
      <c r="AG36" s="29">
        <f>AD36+AE36+AF36</f>
        <v>0</v>
      </c>
      <c r="AH36" s="29">
        <f>AA36-AG36</f>
        <v>734.86</v>
      </c>
      <c r="AI36" s="26">
        <f t="shared" si="19"/>
        <v>8447.36</v>
      </c>
      <c r="AJ36" s="24">
        <f t="shared" si="8"/>
        <v>0</v>
      </c>
    </row>
    <row r="37" spans="1:36" ht="54" customHeight="1">
      <c r="A37" s="80"/>
      <c r="B37" s="25" t="s">
        <v>184</v>
      </c>
      <c r="C37" s="26">
        <v>0</v>
      </c>
      <c r="D37" s="27"/>
      <c r="E37" s="28"/>
      <c r="F37" s="29">
        <v>0</v>
      </c>
      <c r="G37" s="29">
        <v>0</v>
      </c>
      <c r="H37" s="29">
        <v>0</v>
      </c>
      <c r="I37" s="29">
        <f>F37+G37+H37</f>
        <v>0</v>
      </c>
      <c r="J37" s="29">
        <f t="shared" si="1"/>
        <v>0</v>
      </c>
      <c r="K37" s="26">
        <v>0</v>
      </c>
      <c r="L37" s="27"/>
      <c r="M37" s="28"/>
      <c r="N37" s="29">
        <v>0</v>
      </c>
      <c r="O37" s="29">
        <v>0</v>
      </c>
      <c r="P37" s="29">
        <v>0</v>
      </c>
      <c r="Q37" s="29">
        <f>N37+O37+P37</f>
        <v>0</v>
      </c>
      <c r="R37" s="29">
        <f>K37-Q37</f>
        <v>0</v>
      </c>
      <c r="S37" s="26">
        <v>0</v>
      </c>
      <c r="T37" s="27"/>
      <c r="U37" s="28"/>
      <c r="V37" s="29">
        <v>0</v>
      </c>
      <c r="W37" s="29">
        <v>0</v>
      </c>
      <c r="X37" s="29">
        <v>0</v>
      </c>
      <c r="Y37" s="29">
        <f>V37+W37+X37</f>
        <v>0</v>
      </c>
      <c r="Z37" s="29">
        <f>S37-Y37</f>
        <v>0</v>
      </c>
      <c r="AA37" s="26">
        <v>1875</v>
      </c>
      <c r="AB37" s="27"/>
      <c r="AC37" s="28"/>
      <c r="AD37" s="23">
        <v>0</v>
      </c>
      <c r="AE37" s="29">
        <v>0</v>
      </c>
      <c r="AF37" s="29">
        <v>0</v>
      </c>
      <c r="AG37" s="29">
        <f>AD37+AE37+AF37</f>
        <v>0</v>
      </c>
      <c r="AH37" s="29">
        <f>AA37-AG37</f>
        <v>1875</v>
      </c>
      <c r="AI37" s="26">
        <f t="shared" si="19"/>
        <v>1875</v>
      </c>
      <c r="AJ37" s="24">
        <f t="shared" si="8"/>
        <v>0</v>
      </c>
    </row>
    <row r="38" spans="1:36" ht="51.75" customHeight="1">
      <c r="A38" s="80"/>
      <c r="B38" s="32" t="s">
        <v>65</v>
      </c>
      <c r="C38" s="26">
        <v>0</v>
      </c>
      <c r="D38" s="27"/>
      <c r="E38" s="28"/>
      <c r="F38" s="29">
        <v>0</v>
      </c>
      <c r="G38" s="29">
        <v>0</v>
      </c>
      <c r="H38" s="29">
        <v>0</v>
      </c>
      <c r="I38" s="29">
        <f>F38+G38+H38</f>
        <v>0</v>
      </c>
      <c r="J38" s="29">
        <f t="shared" si="1"/>
        <v>0</v>
      </c>
      <c r="K38" s="26">
        <v>0</v>
      </c>
      <c r="L38" s="27"/>
      <c r="M38" s="28"/>
      <c r="N38" s="29">
        <v>0</v>
      </c>
      <c r="O38" s="29">
        <v>0</v>
      </c>
      <c r="P38" s="29">
        <v>0</v>
      </c>
      <c r="Q38" s="29">
        <f>N38+O38+P38</f>
        <v>0</v>
      </c>
      <c r="R38" s="29">
        <f>K38-Q38</f>
        <v>0</v>
      </c>
      <c r="S38" s="26">
        <v>0</v>
      </c>
      <c r="T38" s="27"/>
      <c r="U38" s="28"/>
      <c r="V38" s="29">
        <v>0</v>
      </c>
      <c r="W38" s="29">
        <v>0</v>
      </c>
      <c r="X38" s="29">
        <v>0</v>
      </c>
      <c r="Y38" s="29">
        <f>V38+W38+X38</f>
        <v>0</v>
      </c>
      <c r="Z38" s="29">
        <f>S38-Y38</f>
        <v>0</v>
      </c>
      <c r="AA38" s="26">
        <v>8483.74</v>
      </c>
      <c r="AB38" s="27"/>
      <c r="AC38" s="28"/>
      <c r="AD38" s="23">
        <v>0</v>
      </c>
      <c r="AE38" s="29">
        <v>0</v>
      </c>
      <c r="AF38" s="29">
        <v>0</v>
      </c>
      <c r="AG38" s="29">
        <f>AD38+AE38+AF38</f>
        <v>0</v>
      </c>
      <c r="AH38" s="29">
        <f>AA38-AG38</f>
        <v>8483.74</v>
      </c>
      <c r="AI38" s="26">
        <f>C38+D38+K38+L38+S38+T38+AA38+AB38</f>
        <v>8483.74</v>
      </c>
      <c r="AJ38" s="24">
        <f t="shared" si="8"/>
        <v>0</v>
      </c>
    </row>
    <row r="39" spans="1:36" ht="45.75" customHeight="1">
      <c r="A39" s="81"/>
      <c r="B39" s="17" t="s">
        <v>7</v>
      </c>
      <c r="C39" s="20">
        <f aca="true" t="shared" si="30" ref="C39:AI39">C35+C26+C18+C6</f>
        <v>11133588.440000001</v>
      </c>
      <c r="D39" s="22">
        <f>D35+D26+D18+D6</f>
        <v>0</v>
      </c>
      <c r="E39" s="21">
        <f>E35+E26+E18+E6</f>
        <v>0</v>
      </c>
      <c r="F39" s="20">
        <f t="shared" si="30"/>
        <v>1380880.23</v>
      </c>
      <c r="G39" s="20">
        <f t="shared" si="30"/>
        <v>4951685.7</v>
      </c>
      <c r="H39" s="20">
        <f t="shared" si="30"/>
        <v>4947852.2299999995</v>
      </c>
      <c r="I39" s="20">
        <f t="shared" si="30"/>
        <v>11133588.440000001</v>
      </c>
      <c r="J39" s="20">
        <f t="shared" si="30"/>
        <v>3.2741809263825417E-11</v>
      </c>
      <c r="K39" s="20">
        <f t="shared" si="30"/>
        <v>18226989.490000002</v>
      </c>
      <c r="L39" s="22">
        <f t="shared" si="30"/>
        <v>0</v>
      </c>
      <c r="M39" s="21">
        <f t="shared" si="30"/>
        <v>0</v>
      </c>
      <c r="N39" s="20">
        <f t="shared" si="30"/>
        <v>7160057.079999999</v>
      </c>
      <c r="O39" s="20">
        <f t="shared" si="30"/>
        <v>5000129.46</v>
      </c>
      <c r="P39" s="20">
        <f t="shared" si="30"/>
        <v>6066802.949999999</v>
      </c>
      <c r="Q39" s="20">
        <f t="shared" si="30"/>
        <v>18226989.490000002</v>
      </c>
      <c r="R39" s="20">
        <f t="shared" si="30"/>
        <v>0</v>
      </c>
      <c r="S39" s="20">
        <f t="shared" si="30"/>
        <v>16037255.92</v>
      </c>
      <c r="T39" s="22">
        <f>T35+T26+T18+T6</f>
        <v>0</v>
      </c>
      <c r="U39" s="21">
        <f>U35+U26+U18+U6</f>
        <v>0</v>
      </c>
      <c r="V39" s="20">
        <f t="shared" si="30"/>
        <v>7222405.989999999</v>
      </c>
      <c r="W39" s="20">
        <f t="shared" si="30"/>
        <v>4116560.91</v>
      </c>
      <c r="X39" s="20">
        <f t="shared" si="30"/>
        <v>4698289.02</v>
      </c>
      <c r="Y39" s="20">
        <f t="shared" si="30"/>
        <v>16037255.92</v>
      </c>
      <c r="Z39" s="20">
        <f t="shared" si="30"/>
        <v>0</v>
      </c>
      <c r="AA39" s="20">
        <f t="shared" si="30"/>
        <v>25355646.15000001</v>
      </c>
      <c r="AB39" s="22">
        <f t="shared" si="30"/>
        <v>0</v>
      </c>
      <c r="AC39" s="21">
        <f t="shared" si="30"/>
        <v>0</v>
      </c>
      <c r="AD39" s="33">
        <f t="shared" si="30"/>
        <v>8841267.309999999</v>
      </c>
      <c r="AE39" s="20">
        <f t="shared" si="30"/>
        <v>6624593.359999999</v>
      </c>
      <c r="AF39" s="20">
        <f t="shared" si="30"/>
        <v>9696150.52</v>
      </c>
      <c r="AG39" s="20">
        <f t="shared" si="30"/>
        <v>25162011.189999998</v>
      </c>
      <c r="AH39" s="20">
        <f t="shared" si="30"/>
        <v>193634.96000000183</v>
      </c>
      <c r="AI39" s="20">
        <f t="shared" si="30"/>
        <v>70753480</v>
      </c>
      <c r="AJ39" s="35">
        <f t="shared" si="8"/>
        <v>9696.15</v>
      </c>
    </row>
    <row r="40" spans="1:36" ht="52.5" customHeight="1">
      <c r="A40" s="79" t="s">
        <v>185</v>
      </c>
      <c r="B40" s="17" t="s">
        <v>13</v>
      </c>
      <c r="C40" s="20">
        <f aca="true" t="shared" si="31" ref="C40:J40">C41+C42+C43</f>
        <v>258414.73</v>
      </c>
      <c r="D40" s="22">
        <f>D41+D42+D43</f>
        <v>0</v>
      </c>
      <c r="E40" s="21">
        <f>E41+E42+E43</f>
        <v>0</v>
      </c>
      <c r="F40" s="36">
        <f t="shared" si="31"/>
        <v>64753.01</v>
      </c>
      <c r="G40" s="36">
        <f t="shared" si="31"/>
        <v>92750</v>
      </c>
      <c r="H40" s="36">
        <f t="shared" si="31"/>
        <v>100911.72</v>
      </c>
      <c r="I40" s="36">
        <f t="shared" si="31"/>
        <v>258414.73</v>
      </c>
      <c r="J40" s="36">
        <f t="shared" si="31"/>
        <v>0</v>
      </c>
      <c r="K40" s="20">
        <f>K41+K42+K43</f>
        <v>385997.27</v>
      </c>
      <c r="L40" s="22">
        <f>L41+L42+L43</f>
        <v>0</v>
      </c>
      <c r="M40" s="21">
        <f>M41+M42+M43</f>
        <v>0</v>
      </c>
      <c r="N40" s="36">
        <f aca="true" t="shared" si="32" ref="N40:Z40">N41+N42+N43</f>
        <v>104198.3</v>
      </c>
      <c r="O40" s="36">
        <f t="shared" si="32"/>
        <v>151290.29</v>
      </c>
      <c r="P40" s="36">
        <f t="shared" si="32"/>
        <v>130508.68</v>
      </c>
      <c r="Q40" s="36">
        <f t="shared" si="32"/>
        <v>385997.27</v>
      </c>
      <c r="R40" s="36">
        <f t="shared" si="32"/>
        <v>0</v>
      </c>
      <c r="S40" s="20">
        <f t="shared" si="32"/>
        <v>216191.77000000002</v>
      </c>
      <c r="T40" s="22">
        <f t="shared" si="32"/>
        <v>0</v>
      </c>
      <c r="U40" s="21">
        <f t="shared" si="32"/>
        <v>0</v>
      </c>
      <c r="V40" s="34">
        <f t="shared" si="32"/>
        <v>83141.39</v>
      </c>
      <c r="W40" s="34">
        <f t="shared" si="32"/>
        <v>59332.39</v>
      </c>
      <c r="X40" s="34">
        <f t="shared" si="32"/>
        <v>73717.99</v>
      </c>
      <c r="Y40" s="34">
        <f t="shared" si="32"/>
        <v>216191.77000000002</v>
      </c>
      <c r="Z40" s="34">
        <f t="shared" si="32"/>
        <v>0</v>
      </c>
      <c r="AA40" s="34">
        <f aca="true" t="shared" si="33" ref="AA40:AH40">AA41+AA42+AA43</f>
        <v>547130.86</v>
      </c>
      <c r="AB40" s="22">
        <f t="shared" si="33"/>
        <v>0</v>
      </c>
      <c r="AC40" s="21">
        <f t="shared" si="33"/>
        <v>0</v>
      </c>
      <c r="AD40" s="33">
        <f t="shared" si="33"/>
        <v>107045.87</v>
      </c>
      <c r="AE40" s="34">
        <f t="shared" si="33"/>
        <v>110732.89000000001</v>
      </c>
      <c r="AF40" s="34">
        <f t="shared" si="33"/>
        <v>193564.68</v>
      </c>
      <c r="AG40" s="34">
        <f t="shared" si="33"/>
        <v>411343.44</v>
      </c>
      <c r="AH40" s="34">
        <f t="shared" si="33"/>
        <v>135787.41999999998</v>
      </c>
      <c r="AI40" s="34">
        <f>AI41+AI42+AI43</f>
        <v>1407734.6300000001</v>
      </c>
      <c r="AJ40" s="24">
        <f t="shared" si="8"/>
        <v>193.56</v>
      </c>
    </row>
    <row r="41" spans="1:36" ht="28.5" customHeight="1">
      <c r="A41" s="80"/>
      <c r="B41" s="37" t="s">
        <v>2</v>
      </c>
      <c r="C41" s="26">
        <v>15415.04</v>
      </c>
      <c r="D41" s="27"/>
      <c r="E41" s="28"/>
      <c r="F41" s="29">
        <v>0</v>
      </c>
      <c r="G41" s="29">
        <v>0</v>
      </c>
      <c r="H41" s="29">
        <v>15415.04</v>
      </c>
      <c r="I41" s="29">
        <f>F41+G41+H41</f>
        <v>15415.04</v>
      </c>
      <c r="J41" s="29">
        <f t="shared" si="1"/>
        <v>0</v>
      </c>
      <c r="K41" s="26">
        <v>18908.41</v>
      </c>
      <c r="L41" s="27"/>
      <c r="M41" s="28"/>
      <c r="N41" s="29">
        <v>7351.4</v>
      </c>
      <c r="O41" s="29">
        <v>11557.01</v>
      </c>
      <c r="P41" s="29">
        <v>0</v>
      </c>
      <c r="Q41" s="29">
        <f>N41+O41+P41</f>
        <v>18908.41</v>
      </c>
      <c r="R41" s="29">
        <f>K41-Q41</f>
        <v>0</v>
      </c>
      <c r="S41" s="26">
        <v>9585.06</v>
      </c>
      <c r="T41" s="27"/>
      <c r="U41" s="28"/>
      <c r="V41" s="29">
        <v>1131.67</v>
      </c>
      <c r="W41" s="29">
        <v>8172.17</v>
      </c>
      <c r="X41" s="29">
        <v>281.22</v>
      </c>
      <c r="Y41" s="29">
        <f>V41+W41+X41</f>
        <v>9585.06</v>
      </c>
      <c r="Z41" s="29">
        <f>S41-Y41</f>
        <v>0</v>
      </c>
      <c r="AA41" s="30">
        <v>26213.06</v>
      </c>
      <c r="AB41" s="27"/>
      <c r="AC41" s="28"/>
      <c r="AD41" s="23">
        <v>0</v>
      </c>
      <c r="AE41" s="29">
        <v>15144.05</v>
      </c>
      <c r="AF41" s="29">
        <v>11061.91</v>
      </c>
      <c r="AG41" s="29">
        <f>AD41+AE41+AF41</f>
        <v>26205.96</v>
      </c>
      <c r="AH41" s="29">
        <f>AA41-AG41</f>
        <v>7.100000000002183</v>
      </c>
      <c r="AI41" s="26">
        <f aca="true" t="shared" si="34" ref="AI41:AI93">C41+D41+K41+L41+S41+T41+AA41+AB41</f>
        <v>70121.56999999999</v>
      </c>
      <c r="AJ41" s="24">
        <f t="shared" si="8"/>
        <v>11.06</v>
      </c>
    </row>
    <row r="42" spans="1:36" ht="33.75" customHeight="1">
      <c r="A42" s="80"/>
      <c r="B42" s="37" t="s">
        <v>14</v>
      </c>
      <c r="C42" s="26">
        <v>3769.56</v>
      </c>
      <c r="D42" s="27"/>
      <c r="E42" s="28"/>
      <c r="F42" s="29">
        <v>0</v>
      </c>
      <c r="G42" s="29">
        <v>0</v>
      </c>
      <c r="H42" s="29">
        <v>3769.56</v>
      </c>
      <c r="I42" s="29">
        <f>F42+G42+H42</f>
        <v>3769.56</v>
      </c>
      <c r="J42" s="29">
        <f t="shared" si="1"/>
        <v>0</v>
      </c>
      <c r="K42" s="26">
        <v>32377.579999999998</v>
      </c>
      <c r="L42" s="27"/>
      <c r="M42" s="28"/>
      <c r="N42" s="29">
        <v>2717.37</v>
      </c>
      <c r="O42" s="29">
        <v>29660.21</v>
      </c>
      <c r="P42" s="29">
        <v>0</v>
      </c>
      <c r="Q42" s="29">
        <f>N42+O42+P42</f>
        <v>32377.579999999998</v>
      </c>
      <c r="R42" s="29">
        <f>K42-Q42</f>
        <v>0</v>
      </c>
      <c r="S42" s="26">
        <v>0</v>
      </c>
      <c r="T42" s="27"/>
      <c r="U42" s="28"/>
      <c r="V42" s="29">
        <v>0</v>
      </c>
      <c r="W42" s="29">
        <v>0</v>
      </c>
      <c r="X42" s="29">
        <v>0</v>
      </c>
      <c r="Y42" s="29">
        <f>V42+W42+X42</f>
        <v>0</v>
      </c>
      <c r="Z42" s="29">
        <f>S42-Y42</f>
        <v>0</v>
      </c>
      <c r="AA42" s="30">
        <v>97004.86</v>
      </c>
      <c r="AB42" s="27"/>
      <c r="AC42" s="28"/>
      <c r="AD42" s="23">
        <v>24480.31</v>
      </c>
      <c r="AE42" s="29">
        <v>5886.38</v>
      </c>
      <c r="AF42" s="29">
        <v>64437.09</v>
      </c>
      <c r="AG42" s="29">
        <f>AD42+AE42+AF42</f>
        <v>94803.78</v>
      </c>
      <c r="AH42" s="29">
        <f>AA42-AG42</f>
        <v>2201.0800000000017</v>
      </c>
      <c r="AI42" s="26">
        <f t="shared" si="34"/>
        <v>133152</v>
      </c>
      <c r="AJ42" s="24">
        <f t="shared" si="8"/>
        <v>64.44</v>
      </c>
    </row>
    <row r="43" spans="1:36" ht="33.75" customHeight="1">
      <c r="A43" s="80"/>
      <c r="B43" s="37" t="s">
        <v>15</v>
      </c>
      <c r="C43" s="30">
        <v>239230.13</v>
      </c>
      <c r="D43" s="27"/>
      <c r="E43" s="28"/>
      <c r="F43" s="29">
        <v>64753.01</v>
      </c>
      <c r="G43" s="29">
        <v>92750</v>
      </c>
      <c r="H43" s="29">
        <v>81727.12</v>
      </c>
      <c r="I43" s="29">
        <f>F43+G43+H43</f>
        <v>239230.13</v>
      </c>
      <c r="J43" s="29">
        <f t="shared" si="1"/>
        <v>0</v>
      </c>
      <c r="K43" s="30">
        <v>334711.28</v>
      </c>
      <c r="L43" s="27"/>
      <c r="M43" s="28"/>
      <c r="N43" s="29">
        <v>94129.53</v>
      </c>
      <c r="O43" s="29">
        <v>110073.07</v>
      </c>
      <c r="P43" s="29">
        <v>130508.68</v>
      </c>
      <c r="Q43" s="29">
        <f>N43+O43+P43</f>
        <v>334711.28</v>
      </c>
      <c r="R43" s="29">
        <f>K43-Q43</f>
        <v>0</v>
      </c>
      <c r="S43" s="30">
        <v>206606.71000000002</v>
      </c>
      <c r="T43" s="27"/>
      <c r="U43" s="28"/>
      <c r="V43" s="29">
        <v>82009.72</v>
      </c>
      <c r="W43" s="29">
        <v>51160.22</v>
      </c>
      <c r="X43" s="29">
        <v>73436.77</v>
      </c>
      <c r="Y43" s="29">
        <f>V43+W43+X43</f>
        <v>206606.71000000002</v>
      </c>
      <c r="Z43" s="29">
        <f>S43-Y43</f>
        <v>0</v>
      </c>
      <c r="AA43" s="30">
        <v>423912.94</v>
      </c>
      <c r="AB43" s="27"/>
      <c r="AC43" s="28"/>
      <c r="AD43" s="23">
        <v>82565.56</v>
      </c>
      <c r="AE43" s="29">
        <v>89702.46</v>
      </c>
      <c r="AF43" s="29">
        <v>118065.68</v>
      </c>
      <c r="AG43" s="29">
        <f>AD43+AE43+AF43</f>
        <v>290333.7</v>
      </c>
      <c r="AH43" s="29">
        <f>AA43-AG43</f>
        <v>133579.24</v>
      </c>
      <c r="AI43" s="26">
        <f t="shared" si="34"/>
        <v>1204461.06</v>
      </c>
      <c r="AJ43" s="24">
        <f t="shared" si="8"/>
        <v>118.07</v>
      </c>
    </row>
    <row r="44" spans="1:36" ht="37.5" customHeight="1">
      <c r="A44" s="80"/>
      <c r="B44" s="17" t="s">
        <v>18</v>
      </c>
      <c r="C44" s="20">
        <f>C45+C46</f>
        <v>29868.090000000004</v>
      </c>
      <c r="D44" s="22">
        <f>D45+D46</f>
        <v>0</v>
      </c>
      <c r="E44" s="21">
        <f>E45+E46</f>
        <v>0</v>
      </c>
      <c r="F44" s="36">
        <f aca="true" t="shared" si="35" ref="F44:AI44">F45+F46</f>
        <v>20534.31</v>
      </c>
      <c r="G44" s="36">
        <f t="shared" si="35"/>
        <v>0</v>
      </c>
      <c r="H44" s="36">
        <f t="shared" si="35"/>
        <v>9333.78</v>
      </c>
      <c r="I44" s="36">
        <f t="shared" si="35"/>
        <v>29868.090000000004</v>
      </c>
      <c r="J44" s="36">
        <f t="shared" si="35"/>
        <v>0</v>
      </c>
      <c r="K44" s="20">
        <f t="shared" si="35"/>
        <v>33601.61</v>
      </c>
      <c r="L44" s="22">
        <f>L45+L46</f>
        <v>0</v>
      </c>
      <c r="M44" s="21">
        <f>M45+M46</f>
        <v>0</v>
      </c>
      <c r="N44" s="36">
        <f t="shared" si="35"/>
        <v>33601.61</v>
      </c>
      <c r="O44" s="36">
        <f t="shared" si="35"/>
        <v>0</v>
      </c>
      <c r="P44" s="36">
        <f t="shared" si="35"/>
        <v>0</v>
      </c>
      <c r="Q44" s="36">
        <f t="shared" si="35"/>
        <v>33601.61</v>
      </c>
      <c r="R44" s="36">
        <f t="shared" si="35"/>
        <v>0</v>
      </c>
      <c r="S44" s="20">
        <f t="shared" si="35"/>
        <v>19646.49</v>
      </c>
      <c r="T44" s="22">
        <f>T45+T46</f>
        <v>0</v>
      </c>
      <c r="U44" s="21">
        <f>U45+U46</f>
        <v>0</v>
      </c>
      <c r="V44" s="36">
        <f t="shared" si="35"/>
        <v>19646.49</v>
      </c>
      <c r="W44" s="36">
        <f t="shared" si="35"/>
        <v>0</v>
      </c>
      <c r="X44" s="36">
        <f t="shared" si="35"/>
        <v>0</v>
      </c>
      <c r="Y44" s="36">
        <f t="shared" si="35"/>
        <v>19646.49</v>
      </c>
      <c r="Z44" s="36">
        <f t="shared" si="35"/>
        <v>0</v>
      </c>
      <c r="AA44" s="20">
        <f t="shared" si="35"/>
        <v>26954.67</v>
      </c>
      <c r="AB44" s="22">
        <f>AB45+AB46</f>
        <v>0</v>
      </c>
      <c r="AC44" s="21">
        <f>AC45+AC46</f>
        <v>0</v>
      </c>
      <c r="AD44" s="33">
        <f t="shared" si="35"/>
        <v>0</v>
      </c>
      <c r="AE44" s="36">
        <f t="shared" si="35"/>
        <v>26886.18</v>
      </c>
      <c r="AF44" s="36">
        <f t="shared" si="35"/>
        <v>0</v>
      </c>
      <c r="AG44" s="36">
        <f t="shared" si="35"/>
        <v>26886.18</v>
      </c>
      <c r="AH44" s="36">
        <f t="shared" si="35"/>
        <v>68.48999999999955</v>
      </c>
      <c r="AI44" s="20">
        <f t="shared" si="35"/>
        <v>110070.86</v>
      </c>
      <c r="AJ44" s="24">
        <f t="shared" si="8"/>
        <v>0</v>
      </c>
    </row>
    <row r="45" spans="1:36" ht="28.5" customHeight="1">
      <c r="A45" s="80"/>
      <c r="B45" s="37" t="s">
        <v>2</v>
      </c>
      <c r="C45" s="26">
        <v>29868.090000000004</v>
      </c>
      <c r="D45" s="27"/>
      <c r="E45" s="28"/>
      <c r="F45" s="31">
        <v>20534.31</v>
      </c>
      <c r="G45" s="29">
        <v>0</v>
      </c>
      <c r="H45" s="29">
        <v>9333.78</v>
      </c>
      <c r="I45" s="29">
        <f>F45+G45+H45</f>
        <v>29868.090000000004</v>
      </c>
      <c r="J45" s="29">
        <f t="shared" si="1"/>
        <v>0</v>
      </c>
      <c r="K45" s="26">
        <v>33601.61</v>
      </c>
      <c r="L45" s="27"/>
      <c r="M45" s="28"/>
      <c r="N45" s="29">
        <v>33601.61</v>
      </c>
      <c r="O45" s="29">
        <v>0</v>
      </c>
      <c r="P45" s="29">
        <v>0</v>
      </c>
      <c r="Q45" s="29">
        <f>N45+O45+P45</f>
        <v>33601.61</v>
      </c>
      <c r="R45" s="29">
        <f>K45-Q45</f>
        <v>0</v>
      </c>
      <c r="S45" s="26">
        <v>19646.49</v>
      </c>
      <c r="T45" s="27"/>
      <c r="U45" s="28"/>
      <c r="V45" s="29">
        <v>19646.49</v>
      </c>
      <c r="W45" s="29">
        <v>0</v>
      </c>
      <c r="X45" s="29">
        <v>0</v>
      </c>
      <c r="Y45" s="29">
        <f>V45+W45+X45</f>
        <v>19646.49</v>
      </c>
      <c r="Z45" s="29">
        <f>S45-Y45</f>
        <v>0</v>
      </c>
      <c r="AA45" s="26">
        <v>26894.67</v>
      </c>
      <c r="AB45" s="27"/>
      <c r="AC45" s="28"/>
      <c r="AD45" s="23">
        <v>0</v>
      </c>
      <c r="AE45" s="29">
        <v>26826.19</v>
      </c>
      <c r="AF45" s="29">
        <v>0</v>
      </c>
      <c r="AG45" s="29">
        <f>AD45+AE45+AF45</f>
        <v>26826.19</v>
      </c>
      <c r="AH45" s="29">
        <f>AA45-AG45</f>
        <v>68.47999999999956</v>
      </c>
      <c r="AI45" s="26">
        <f t="shared" si="34"/>
        <v>110010.86</v>
      </c>
      <c r="AJ45" s="24">
        <f t="shared" si="8"/>
        <v>0</v>
      </c>
    </row>
    <row r="46" spans="1:36" ht="32.25" customHeight="1">
      <c r="A46" s="80"/>
      <c r="B46" s="37" t="s">
        <v>14</v>
      </c>
      <c r="C46" s="26">
        <v>0</v>
      </c>
      <c r="D46" s="27"/>
      <c r="E46" s="28"/>
      <c r="F46" s="31">
        <v>0</v>
      </c>
      <c r="G46" s="29">
        <v>0</v>
      </c>
      <c r="H46" s="29">
        <v>0</v>
      </c>
      <c r="I46" s="29">
        <f>F46+G46+H46</f>
        <v>0</v>
      </c>
      <c r="J46" s="31">
        <f t="shared" si="1"/>
        <v>0</v>
      </c>
      <c r="K46" s="26">
        <v>0</v>
      </c>
      <c r="L46" s="27"/>
      <c r="M46" s="28"/>
      <c r="N46" s="29">
        <v>0</v>
      </c>
      <c r="O46" s="29">
        <v>0</v>
      </c>
      <c r="P46" s="29">
        <v>0</v>
      </c>
      <c r="Q46" s="29">
        <f>N46+O46+P46</f>
        <v>0</v>
      </c>
      <c r="R46" s="29">
        <f>K46-Q46</f>
        <v>0</v>
      </c>
      <c r="S46" s="26">
        <v>0</v>
      </c>
      <c r="T46" s="27"/>
      <c r="U46" s="28"/>
      <c r="V46" s="29">
        <v>0</v>
      </c>
      <c r="W46" s="29">
        <v>0</v>
      </c>
      <c r="X46" s="29">
        <v>0</v>
      </c>
      <c r="Y46" s="29">
        <f>V46+W46+X46</f>
        <v>0</v>
      </c>
      <c r="Z46" s="29">
        <f>S46-Y46</f>
        <v>0</v>
      </c>
      <c r="AA46" s="26">
        <v>60</v>
      </c>
      <c r="AB46" s="27"/>
      <c r="AC46" s="28"/>
      <c r="AD46" s="23">
        <v>0</v>
      </c>
      <c r="AE46" s="29">
        <v>59.99</v>
      </c>
      <c r="AF46" s="29">
        <v>0</v>
      </c>
      <c r="AG46" s="29">
        <f>AD46+AE46+AF46</f>
        <v>59.99</v>
      </c>
      <c r="AH46" s="29">
        <f>AA46-AG46</f>
        <v>0.00999999999999801</v>
      </c>
      <c r="AI46" s="26">
        <f t="shared" si="34"/>
        <v>60</v>
      </c>
      <c r="AJ46" s="24">
        <f t="shared" si="8"/>
        <v>0</v>
      </c>
    </row>
    <row r="47" spans="1:36" ht="40.5" customHeight="1">
      <c r="A47" s="80"/>
      <c r="B47" s="17" t="s">
        <v>20</v>
      </c>
      <c r="C47" s="20">
        <f aca="true" t="shared" si="36" ref="C47:H47">C48</f>
        <v>80057.83</v>
      </c>
      <c r="D47" s="22">
        <f t="shared" si="36"/>
        <v>0</v>
      </c>
      <c r="E47" s="21">
        <f t="shared" si="36"/>
        <v>0</v>
      </c>
      <c r="F47" s="36">
        <f t="shared" si="36"/>
        <v>6835.32</v>
      </c>
      <c r="G47" s="36">
        <f t="shared" si="36"/>
        <v>34424.04</v>
      </c>
      <c r="H47" s="36">
        <f t="shared" si="36"/>
        <v>38798.47</v>
      </c>
      <c r="I47" s="36">
        <f>F47+G47+H47</f>
        <v>80057.83</v>
      </c>
      <c r="J47" s="36">
        <f t="shared" si="1"/>
        <v>0</v>
      </c>
      <c r="K47" s="34">
        <f aca="true" t="shared" si="37" ref="K47:P47">K48</f>
        <v>72907.39</v>
      </c>
      <c r="L47" s="22">
        <f t="shared" si="37"/>
        <v>0</v>
      </c>
      <c r="M47" s="21">
        <f t="shared" si="37"/>
        <v>0</v>
      </c>
      <c r="N47" s="36">
        <f t="shared" si="37"/>
        <v>5257.94</v>
      </c>
      <c r="O47" s="36">
        <f t="shared" si="37"/>
        <v>60062.26</v>
      </c>
      <c r="P47" s="36">
        <f t="shared" si="37"/>
        <v>7587.19</v>
      </c>
      <c r="Q47" s="36">
        <f>N47+O47+P47</f>
        <v>72907.39</v>
      </c>
      <c r="R47" s="36">
        <f>K47-Q47</f>
        <v>0</v>
      </c>
      <c r="S47" s="20">
        <f aca="true" t="shared" si="38" ref="S47:X47">S48</f>
        <v>0</v>
      </c>
      <c r="T47" s="22">
        <f t="shared" si="38"/>
        <v>0</v>
      </c>
      <c r="U47" s="21">
        <f t="shared" si="38"/>
        <v>0</v>
      </c>
      <c r="V47" s="36">
        <f t="shared" si="38"/>
        <v>0</v>
      </c>
      <c r="W47" s="36">
        <f t="shared" si="38"/>
        <v>0</v>
      </c>
      <c r="X47" s="36">
        <f t="shared" si="38"/>
        <v>0</v>
      </c>
      <c r="Y47" s="29">
        <f>V47+W47+X47</f>
        <v>0</v>
      </c>
      <c r="Z47" s="29">
        <f>S47-Y47</f>
        <v>0</v>
      </c>
      <c r="AA47" s="34">
        <f aca="true" t="shared" si="39" ref="AA47:AF47">AA48</f>
        <v>286803.72</v>
      </c>
      <c r="AB47" s="22">
        <f t="shared" si="39"/>
        <v>0</v>
      </c>
      <c r="AC47" s="21">
        <f t="shared" si="39"/>
        <v>0</v>
      </c>
      <c r="AD47" s="33">
        <f t="shared" si="39"/>
        <v>0</v>
      </c>
      <c r="AE47" s="36">
        <f t="shared" si="39"/>
        <v>51441.25</v>
      </c>
      <c r="AF47" s="36">
        <f t="shared" si="39"/>
        <v>37847.83</v>
      </c>
      <c r="AG47" s="36">
        <f>AD47+AE47+AF47</f>
        <v>89289.08</v>
      </c>
      <c r="AH47" s="36">
        <f>AA47-AG47</f>
        <v>197514.63999999996</v>
      </c>
      <c r="AI47" s="20">
        <f>C47+K47+S47+AA47</f>
        <v>439768.93999999994</v>
      </c>
      <c r="AJ47" s="24">
        <f t="shared" si="8"/>
        <v>37.85</v>
      </c>
    </row>
    <row r="48" spans="1:36" ht="42.75" customHeight="1">
      <c r="A48" s="80"/>
      <c r="B48" s="37" t="s">
        <v>15</v>
      </c>
      <c r="C48" s="26">
        <v>80057.83</v>
      </c>
      <c r="D48" s="27"/>
      <c r="E48" s="28"/>
      <c r="F48" s="29">
        <v>6835.32</v>
      </c>
      <c r="G48" s="29">
        <v>34424.04</v>
      </c>
      <c r="H48" s="29">
        <v>38798.47</v>
      </c>
      <c r="I48" s="29">
        <f>F48+G48+H48</f>
        <v>80057.83</v>
      </c>
      <c r="J48" s="29">
        <f t="shared" si="1"/>
        <v>0</v>
      </c>
      <c r="K48" s="26">
        <v>72907.39</v>
      </c>
      <c r="L48" s="27"/>
      <c r="M48" s="28"/>
      <c r="N48" s="29">
        <v>5257.94</v>
      </c>
      <c r="O48" s="29">
        <v>60062.26</v>
      </c>
      <c r="P48" s="29">
        <v>7587.19</v>
      </c>
      <c r="Q48" s="29">
        <f>N48+O48+P48</f>
        <v>72907.39</v>
      </c>
      <c r="R48" s="29">
        <f>K48-Q48</f>
        <v>0</v>
      </c>
      <c r="S48" s="26">
        <v>0</v>
      </c>
      <c r="T48" s="27"/>
      <c r="U48" s="28"/>
      <c r="V48" s="29">
        <v>0</v>
      </c>
      <c r="W48" s="29">
        <v>0</v>
      </c>
      <c r="X48" s="29">
        <v>0</v>
      </c>
      <c r="Y48" s="29">
        <f>V48+W48+X48</f>
        <v>0</v>
      </c>
      <c r="Z48" s="29">
        <f>S48-Y48</f>
        <v>0</v>
      </c>
      <c r="AA48" s="26">
        <v>286803.72</v>
      </c>
      <c r="AB48" s="27"/>
      <c r="AC48" s="28"/>
      <c r="AD48" s="23">
        <v>0</v>
      </c>
      <c r="AE48" s="29">
        <v>51441.25</v>
      </c>
      <c r="AF48" s="29">
        <v>37847.83</v>
      </c>
      <c r="AG48" s="29">
        <f>AD48+AE48+AF48</f>
        <v>89289.08</v>
      </c>
      <c r="AH48" s="29">
        <f>AA48-AG48</f>
        <v>197514.63999999996</v>
      </c>
      <c r="AI48" s="26">
        <f t="shared" si="34"/>
        <v>439768.93999999994</v>
      </c>
      <c r="AJ48" s="24">
        <f t="shared" si="8"/>
        <v>37.85</v>
      </c>
    </row>
    <row r="49" spans="1:36" ht="40.5" customHeight="1">
      <c r="A49" s="80"/>
      <c r="B49" s="17" t="s">
        <v>42</v>
      </c>
      <c r="C49" s="20">
        <f>C50+C51+C52</f>
        <v>1610.21</v>
      </c>
      <c r="D49" s="22">
        <f>D50+D51+D52</f>
        <v>0</v>
      </c>
      <c r="E49" s="21">
        <f>E50+E51+E52</f>
        <v>0</v>
      </c>
      <c r="F49" s="20">
        <f aca="true" t="shared" si="40" ref="F49:AI49">F50+F51+F52</f>
        <v>0</v>
      </c>
      <c r="G49" s="20">
        <f t="shared" si="40"/>
        <v>0</v>
      </c>
      <c r="H49" s="20">
        <f t="shared" si="40"/>
        <v>1610.21</v>
      </c>
      <c r="I49" s="20">
        <f t="shared" si="40"/>
        <v>1610.21</v>
      </c>
      <c r="J49" s="20">
        <f t="shared" si="40"/>
        <v>0</v>
      </c>
      <c r="K49" s="20">
        <f t="shared" si="40"/>
        <v>828.69</v>
      </c>
      <c r="L49" s="22">
        <f>L50+L51+L52</f>
        <v>0</v>
      </c>
      <c r="M49" s="21">
        <f>M50+M51+M52</f>
        <v>0</v>
      </c>
      <c r="N49" s="20">
        <f t="shared" si="40"/>
        <v>0</v>
      </c>
      <c r="O49" s="20">
        <f t="shared" si="40"/>
        <v>0</v>
      </c>
      <c r="P49" s="20">
        <f t="shared" si="40"/>
        <v>828.69</v>
      </c>
      <c r="Q49" s="20">
        <f t="shared" si="40"/>
        <v>828.69</v>
      </c>
      <c r="R49" s="20">
        <f t="shared" si="40"/>
        <v>0</v>
      </c>
      <c r="S49" s="20">
        <f t="shared" si="40"/>
        <v>756.03</v>
      </c>
      <c r="T49" s="22">
        <f>T50+T51+T52</f>
        <v>0</v>
      </c>
      <c r="U49" s="21">
        <f>U50+U51+U52</f>
        <v>0</v>
      </c>
      <c r="V49" s="20">
        <f t="shared" si="40"/>
        <v>0</v>
      </c>
      <c r="W49" s="20">
        <f t="shared" si="40"/>
        <v>756.03</v>
      </c>
      <c r="X49" s="20">
        <f t="shared" si="40"/>
        <v>0</v>
      </c>
      <c r="Y49" s="20">
        <f t="shared" si="40"/>
        <v>756.03</v>
      </c>
      <c r="Z49" s="20">
        <f t="shared" si="40"/>
        <v>0</v>
      </c>
      <c r="AA49" s="20">
        <f t="shared" si="40"/>
        <v>6010.639999999999</v>
      </c>
      <c r="AB49" s="22">
        <f>AB50+AB51+AB52</f>
        <v>0</v>
      </c>
      <c r="AC49" s="21">
        <f>AC50+AC51+AC52</f>
        <v>0</v>
      </c>
      <c r="AD49" s="33">
        <f t="shared" si="40"/>
        <v>0</v>
      </c>
      <c r="AE49" s="20">
        <f t="shared" si="40"/>
        <v>1925.21</v>
      </c>
      <c r="AF49" s="20">
        <f t="shared" si="40"/>
        <v>2730.91</v>
      </c>
      <c r="AG49" s="20">
        <f t="shared" si="40"/>
        <v>4656.119999999999</v>
      </c>
      <c r="AH49" s="20">
        <f t="shared" si="40"/>
        <v>1354.5200000000002</v>
      </c>
      <c r="AI49" s="20">
        <f t="shared" si="40"/>
        <v>9205.57</v>
      </c>
      <c r="AJ49" s="24">
        <f t="shared" si="8"/>
        <v>2.73</v>
      </c>
    </row>
    <row r="50" spans="1:36" ht="42.75" customHeight="1">
      <c r="A50" s="80"/>
      <c r="B50" s="37" t="s">
        <v>2</v>
      </c>
      <c r="C50" s="26">
        <v>1574.18</v>
      </c>
      <c r="D50" s="27"/>
      <c r="E50" s="28"/>
      <c r="F50" s="29">
        <v>0</v>
      </c>
      <c r="G50" s="29">
        <v>0</v>
      </c>
      <c r="H50" s="29">
        <v>1574.18</v>
      </c>
      <c r="I50" s="29">
        <f>F50+G50+H50</f>
        <v>1574.18</v>
      </c>
      <c r="J50" s="29">
        <f>C50-I50</f>
        <v>0</v>
      </c>
      <c r="K50" s="26">
        <v>0</v>
      </c>
      <c r="L50" s="27"/>
      <c r="M50" s="28"/>
      <c r="N50" s="29">
        <v>0</v>
      </c>
      <c r="O50" s="29">
        <v>0</v>
      </c>
      <c r="P50" s="29">
        <v>0</v>
      </c>
      <c r="Q50" s="29">
        <f>N50+O50+P50</f>
        <v>0</v>
      </c>
      <c r="R50" s="29">
        <f>K50-Q50</f>
        <v>0</v>
      </c>
      <c r="S50" s="26">
        <v>756.03</v>
      </c>
      <c r="T50" s="27"/>
      <c r="U50" s="28"/>
      <c r="V50" s="29">
        <v>0</v>
      </c>
      <c r="W50" s="29">
        <v>756.03</v>
      </c>
      <c r="X50" s="29">
        <v>0</v>
      </c>
      <c r="Y50" s="29">
        <f>V50+W50+X50</f>
        <v>756.03</v>
      </c>
      <c r="Z50" s="29">
        <f>S50-Y50</f>
        <v>0</v>
      </c>
      <c r="AA50" s="26">
        <v>1927.36</v>
      </c>
      <c r="AB50" s="27"/>
      <c r="AC50" s="28"/>
      <c r="AD50" s="23">
        <v>0</v>
      </c>
      <c r="AE50" s="29">
        <v>1925.21</v>
      </c>
      <c r="AF50" s="29">
        <v>0</v>
      </c>
      <c r="AG50" s="29">
        <f>AD50+AE50+AF50</f>
        <v>1925.21</v>
      </c>
      <c r="AH50" s="29">
        <f>AA50-AG50</f>
        <v>2.1499999999998636</v>
      </c>
      <c r="AI50" s="26">
        <f t="shared" si="34"/>
        <v>4257.57</v>
      </c>
      <c r="AJ50" s="24">
        <f t="shared" si="8"/>
        <v>0</v>
      </c>
    </row>
    <row r="51" spans="1:36" ht="42.75" customHeight="1">
      <c r="A51" s="80"/>
      <c r="B51" s="37" t="s">
        <v>14</v>
      </c>
      <c r="C51" s="26">
        <v>36.03</v>
      </c>
      <c r="D51" s="27"/>
      <c r="E51" s="28"/>
      <c r="F51" s="29">
        <v>0</v>
      </c>
      <c r="G51" s="29">
        <v>0</v>
      </c>
      <c r="H51" s="29">
        <v>36.03</v>
      </c>
      <c r="I51" s="29">
        <f>F51+G51+H51</f>
        <v>36.03</v>
      </c>
      <c r="J51" s="29">
        <f>C51-I51</f>
        <v>0</v>
      </c>
      <c r="K51" s="26">
        <v>504.42</v>
      </c>
      <c r="L51" s="27"/>
      <c r="M51" s="28"/>
      <c r="N51" s="29">
        <v>0</v>
      </c>
      <c r="O51" s="29">
        <v>0</v>
      </c>
      <c r="P51" s="29">
        <v>504.42</v>
      </c>
      <c r="Q51" s="29">
        <f>N51+O51+P51</f>
        <v>504.42</v>
      </c>
      <c r="R51" s="29">
        <f>K51-Q51</f>
        <v>0</v>
      </c>
      <c r="S51" s="26">
        <v>0</v>
      </c>
      <c r="T51" s="27"/>
      <c r="U51" s="28"/>
      <c r="V51" s="29">
        <v>0</v>
      </c>
      <c r="W51" s="29">
        <v>0</v>
      </c>
      <c r="X51" s="29">
        <v>0</v>
      </c>
      <c r="Y51" s="29">
        <f>V51+W51+X51</f>
        <v>0</v>
      </c>
      <c r="Z51" s="29">
        <f>S51-Y51</f>
        <v>0</v>
      </c>
      <c r="AA51" s="26">
        <v>3547.55</v>
      </c>
      <c r="AB51" s="27"/>
      <c r="AC51" s="28"/>
      <c r="AD51" s="23">
        <v>0</v>
      </c>
      <c r="AE51" s="29">
        <v>0</v>
      </c>
      <c r="AF51" s="29">
        <v>2202.35</v>
      </c>
      <c r="AG51" s="29">
        <f>AD51+AE51+AF51</f>
        <v>2202.35</v>
      </c>
      <c r="AH51" s="29">
        <f>AA51-AG51</f>
        <v>1345.2000000000003</v>
      </c>
      <c r="AI51" s="26">
        <f t="shared" si="34"/>
        <v>4088</v>
      </c>
      <c r="AJ51" s="24">
        <f t="shared" si="8"/>
        <v>2.2</v>
      </c>
    </row>
    <row r="52" spans="1:36" ht="42.75" customHeight="1">
      <c r="A52" s="80"/>
      <c r="B52" s="37" t="s">
        <v>15</v>
      </c>
      <c r="C52" s="26">
        <v>0</v>
      </c>
      <c r="D52" s="27"/>
      <c r="E52" s="28"/>
      <c r="F52" s="29">
        <v>0</v>
      </c>
      <c r="G52" s="29">
        <v>0</v>
      </c>
      <c r="H52" s="29">
        <v>0</v>
      </c>
      <c r="I52" s="29">
        <f>F52+G52+H52</f>
        <v>0</v>
      </c>
      <c r="J52" s="29">
        <f>C52-I52</f>
        <v>0</v>
      </c>
      <c r="K52" s="26">
        <v>324.27</v>
      </c>
      <c r="L52" s="27"/>
      <c r="M52" s="28"/>
      <c r="N52" s="29">
        <v>0</v>
      </c>
      <c r="O52" s="29">
        <v>0</v>
      </c>
      <c r="P52" s="29">
        <v>324.27</v>
      </c>
      <c r="Q52" s="29">
        <f>N52+O52+P52</f>
        <v>324.27</v>
      </c>
      <c r="R52" s="29">
        <f>K52-Q52</f>
        <v>0</v>
      </c>
      <c r="S52" s="26">
        <v>0</v>
      </c>
      <c r="T52" s="27"/>
      <c r="U52" s="28"/>
      <c r="V52" s="29">
        <v>0</v>
      </c>
      <c r="W52" s="29">
        <v>0</v>
      </c>
      <c r="X52" s="29">
        <v>0</v>
      </c>
      <c r="Y52" s="29">
        <f>V52+W52+X52</f>
        <v>0</v>
      </c>
      <c r="Z52" s="29">
        <f>S52-Y52</f>
        <v>0</v>
      </c>
      <c r="AA52" s="26">
        <v>535.73</v>
      </c>
      <c r="AB52" s="27"/>
      <c r="AC52" s="28"/>
      <c r="AD52" s="23">
        <v>0</v>
      </c>
      <c r="AE52" s="29">
        <v>0</v>
      </c>
      <c r="AF52" s="29">
        <v>528.56</v>
      </c>
      <c r="AG52" s="29">
        <f>AD52+AE52+AF52</f>
        <v>528.56</v>
      </c>
      <c r="AH52" s="29">
        <f>AA52-AG52</f>
        <v>7.170000000000073</v>
      </c>
      <c r="AI52" s="26">
        <f t="shared" si="34"/>
        <v>860</v>
      </c>
      <c r="AJ52" s="24">
        <f t="shared" si="8"/>
        <v>0.53</v>
      </c>
    </row>
    <row r="53" spans="1:36" ht="28.5" customHeight="1">
      <c r="A53" s="81"/>
      <c r="B53" s="17" t="s">
        <v>7</v>
      </c>
      <c r="C53" s="34">
        <f>C44+C40+C47+C49</f>
        <v>369950.86000000004</v>
      </c>
      <c r="D53" s="22">
        <f>D44+D40+D47+D49</f>
        <v>0</v>
      </c>
      <c r="E53" s="21">
        <f>E44+E40+E47+E49</f>
        <v>0</v>
      </c>
      <c r="F53" s="34">
        <f aca="true" t="shared" si="41" ref="F53:AI53">F44+F40+F47+F49</f>
        <v>92122.64000000001</v>
      </c>
      <c r="G53" s="34">
        <f t="shared" si="41"/>
        <v>127174.04000000001</v>
      </c>
      <c r="H53" s="34">
        <f t="shared" si="41"/>
        <v>150654.18</v>
      </c>
      <c r="I53" s="34">
        <f t="shared" si="41"/>
        <v>369950.86000000004</v>
      </c>
      <c r="J53" s="34">
        <f t="shared" si="41"/>
        <v>0</v>
      </c>
      <c r="K53" s="34">
        <f t="shared" si="41"/>
        <v>493334.96</v>
      </c>
      <c r="L53" s="22">
        <f>L44+L40+L47+L49</f>
        <v>0</v>
      </c>
      <c r="M53" s="21">
        <f>M44+M40+M47+M49</f>
        <v>0</v>
      </c>
      <c r="N53" s="34">
        <f t="shared" si="41"/>
        <v>143057.85</v>
      </c>
      <c r="O53" s="34">
        <f t="shared" si="41"/>
        <v>211352.55000000002</v>
      </c>
      <c r="P53" s="34">
        <f t="shared" si="41"/>
        <v>138924.56</v>
      </c>
      <c r="Q53" s="34">
        <f t="shared" si="41"/>
        <v>493334.96</v>
      </c>
      <c r="R53" s="34">
        <f t="shared" si="41"/>
        <v>0</v>
      </c>
      <c r="S53" s="34">
        <f t="shared" si="41"/>
        <v>236594.29</v>
      </c>
      <c r="T53" s="22">
        <f>T44+T40+T47+T49</f>
        <v>0</v>
      </c>
      <c r="U53" s="21">
        <f>U44+U40+U47+U49</f>
        <v>0</v>
      </c>
      <c r="V53" s="34">
        <f t="shared" si="41"/>
        <v>102787.88</v>
      </c>
      <c r="W53" s="34">
        <f t="shared" si="41"/>
        <v>60088.42</v>
      </c>
      <c r="X53" s="34">
        <f t="shared" si="41"/>
        <v>73717.99</v>
      </c>
      <c r="Y53" s="34">
        <f t="shared" si="41"/>
        <v>236594.29</v>
      </c>
      <c r="Z53" s="34">
        <f t="shared" si="41"/>
        <v>0</v>
      </c>
      <c r="AA53" s="34">
        <f t="shared" si="41"/>
        <v>866899.89</v>
      </c>
      <c r="AB53" s="22">
        <f>AB44+AB40+AB47+AB49</f>
        <v>0</v>
      </c>
      <c r="AC53" s="21">
        <f>AC44+AC40+AC47+AC49</f>
        <v>0</v>
      </c>
      <c r="AD53" s="33">
        <f t="shared" si="41"/>
        <v>107045.87</v>
      </c>
      <c r="AE53" s="34">
        <f t="shared" si="41"/>
        <v>190985.53</v>
      </c>
      <c r="AF53" s="34">
        <f t="shared" si="41"/>
        <v>234143.42</v>
      </c>
      <c r="AG53" s="34">
        <f t="shared" si="41"/>
        <v>532174.82</v>
      </c>
      <c r="AH53" s="34">
        <f t="shared" si="41"/>
        <v>334725.06999999995</v>
      </c>
      <c r="AI53" s="34">
        <f t="shared" si="41"/>
        <v>1966780.0000000002</v>
      </c>
      <c r="AJ53" s="35">
        <f t="shared" si="8"/>
        <v>234.14</v>
      </c>
    </row>
    <row r="54" spans="1:36" ht="28.5" customHeight="1">
      <c r="A54" s="79" t="s">
        <v>186</v>
      </c>
      <c r="B54" s="37" t="s">
        <v>16</v>
      </c>
      <c r="C54" s="26">
        <v>5399150.3100000005</v>
      </c>
      <c r="D54" s="27">
        <v>9452.38</v>
      </c>
      <c r="E54" s="21">
        <v>9452.38</v>
      </c>
      <c r="F54" s="29">
        <v>782556.43</v>
      </c>
      <c r="G54" s="29">
        <v>198593.64</v>
      </c>
      <c r="H54" s="29">
        <v>4418000.24</v>
      </c>
      <c r="I54" s="29">
        <f aca="true" t="shared" si="42" ref="I54:I59">F54+G54+H54</f>
        <v>5399150.3100000005</v>
      </c>
      <c r="J54" s="29">
        <f t="shared" si="1"/>
        <v>0</v>
      </c>
      <c r="K54" s="26">
        <v>6317003.039999999</v>
      </c>
      <c r="L54" s="27"/>
      <c r="M54" s="28"/>
      <c r="N54" s="29">
        <v>2258719.01</v>
      </c>
      <c r="O54" s="29">
        <v>3418661.05</v>
      </c>
      <c r="P54" s="29">
        <v>639622.98</v>
      </c>
      <c r="Q54" s="29">
        <f aca="true" t="shared" si="43" ref="Q54:Q59">N54+O54+P54</f>
        <v>6317003.039999999</v>
      </c>
      <c r="R54" s="29">
        <f aca="true" t="shared" si="44" ref="R54:R59">K54-Q54</f>
        <v>0</v>
      </c>
      <c r="S54" s="26">
        <v>5741306.2700000005</v>
      </c>
      <c r="T54" s="27">
        <v>4091.29</v>
      </c>
      <c r="U54" s="28">
        <v>4091.29</v>
      </c>
      <c r="V54" s="29">
        <v>3644043.75</v>
      </c>
      <c r="W54" s="29">
        <v>815604.41</v>
      </c>
      <c r="X54" s="29">
        <v>1281658.11</v>
      </c>
      <c r="Y54" s="29">
        <f aca="true" t="shared" si="45" ref="Y54:Y59">V54+W54+X54</f>
        <v>5741306.2700000005</v>
      </c>
      <c r="Z54" s="29">
        <f aca="true" t="shared" si="46" ref="Z54:Z59">S54-Y54</f>
        <v>0</v>
      </c>
      <c r="AA54" s="30">
        <v>5498940.089999999</v>
      </c>
      <c r="AB54" s="27">
        <v>12011.91</v>
      </c>
      <c r="AC54" s="28">
        <v>0</v>
      </c>
      <c r="AD54" s="23">
        <v>1034549.01</v>
      </c>
      <c r="AE54" s="29">
        <v>3726240.01</v>
      </c>
      <c r="AF54" s="29">
        <v>502548.03</v>
      </c>
      <c r="AG54" s="29">
        <f aca="true" t="shared" si="47" ref="AG54:AG59">AD54+AE54+AF54</f>
        <v>5263337.05</v>
      </c>
      <c r="AH54" s="29">
        <f aca="true" t="shared" si="48" ref="AH54:AH59">AA54-AG54</f>
        <v>235603.0399999991</v>
      </c>
      <c r="AI54" s="26">
        <f t="shared" si="34"/>
        <v>22981955.29</v>
      </c>
      <c r="AJ54" s="24">
        <f t="shared" si="8"/>
        <v>502.55</v>
      </c>
    </row>
    <row r="55" spans="1:36" ht="28.5" customHeight="1">
      <c r="A55" s="80"/>
      <c r="B55" s="37" t="s">
        <v>17</v>
      </c>
      <c r="C55" s="26">
        <v>4785739.12</v>
      </c>
      <c r="D55" s="27">
        <v>5439.85</v>
      </c>
      <c r="E55" s="28">
        <v>5439.85</v>
      </c>
      <c r="F55" s="31">
        <v>264259.6</v>
      </c>
      <c r="G55" s="29">
        <v>3774071.54</v>
      </c>
      <c r="H55" s="29">
        <v>747407.98</v>
      </c>
      <c r="I55" s="29">
        <f t="shared" si="42"/>
        <v>4785739.12</v>
      </c>
      <c r="J55" s="29">
        <f t="shared" si="1"/>
        <v>0</v>
      </c>
      <c r="K55" s="26">
        <v>6299664.67</v>
      </c>
      <c r="L55" s="27">
        <v>21057.48</v>
      </c>
      <c r="M55" s="28">
        <f>4913.41+16144.07</f>
        <v>21057.48</v>
      </c>
      <c r="N55" s="29">
        <v>4297756.78</v>
      </c>
      <c r="O55" s="29">
        <v>0</v>
      </c>
      <c r="P55" s="29">
        <v>2001907.89</v>
      </c>
      <c r="Q55" s="29">
        <f t="shared" si="43"/>
        <v>6299664.67</v>
      </c>
      <c r="R55" s="29">
        <f t="shared" si="44"/>
        <v>0</v>
      </c>
      <c r="S55" s="26">
        <v>5677422.67</v>
      </c>
      <c r="T55" s="27">
        <v>10528.75</v>
      </c>
      <c r="U55" s="21">
        <v>10528.75</v>
      </c>
      <c r="V55" s="29">
        <v>3726517.94</v>
      </c>
      <c r="W55" s="29">
        <v>0</v>
      </c>
      <c r="X55" s="29">
        <v>1950904.73</v>
      </c>
      <c r="Y55" s="29">
        <f t="shared" si="45"/>
        <v>5677422.67</v>
      </c>
      <c r="Z55" s="29">
        <f t="shared" si="46"/>
        <v>0</v>
      </c>
      <c r="AA55" s="30">
        <v>5665078.83</v>
      </c>
      <c r="AB55" s="27">
        <v>10704.22</v>
      </c>
      <c r="AC55" s="28">
        <v>10704.22</v>
      </c>
      <c r="AD55" s="23">
        <v>2139579.77</v>
      </c>
      <c r="AE55" s="29">
        <v>2723595.9099999997</v>
      </c>
      <c r="AF55" s="29">
        <v>801853.24</v>
      </c>
      <c r="AG55" s="29">
        <f t="shared" si="47"/>
        <v>5665028.92</v>
      </c>
      <c r="AH55" s="29">
        <f t="shared" si="48"/>
        <v>49.91000000014901</v>
      </c>
      <c r="AI55" s="26">
        <f t="shared" si="34"/>
        <v>22475635.589999996</v>
      </c>
      <c r="AJ55" s="24">
        <f t="shared" si="8"/>
        <v>801.85</v>
      </c>
    </row>
    <row r="56" spans="1:36" ht="28.5" customHeight="1">
      <c r="A56" s="80"/>
      <c r="B56" s="37" t="s">
        <v>18</v>
      </c>
      <c r="C56" s="26">
        <v>1454711.6900000002</v>
      </c>
      <c r="D56" s="27">
        <v>6970.2</v>
      </c>
      <c r="E56" s="28">
        <v>6970.2</v>
      </c>
      <c r="F56" s="29">
        <v>1222158.84</v>
      </c>
      <c r="G56" s="29">
        <v>32327.35</v>
      </c>
      <c r="H56" s="29">
        <v>200225.5</v>
      </c>
      <c r="I56" s="29">
        <f t="shared" si="42"/>
        <v>1454711.6900000002</v>
      </c>
      <c r="J56" s="29">
        <f t="shared" si="1"/>
        <v>0</v>
      </c>
      <c r="K56" s="26">
        <v>2125730.57</v>
      </c>
      <c r="L56" s="27">
        <v>6633.37</v>
      </c>
      <c r="M56" s="28">
        <v>6633.37</v>
      </c>
      <c r="N56" s="29">
        <v>2125730.57</v>
      </c>
      <c r="O56" s="29">
        <v>0</v>
      </c>
      <c r="P56" s="29">
        <v>0</v>
      </c>
      <c r="Q56" s="29">
        <f t="shared" si="43"/>
        <v>2125730.57</v>
      </c>
      <c r="R56" s="29">
        <f t="shared" si="44"/>
        <v>0</v>
      </c>
      <c r="S56" s="26">
        <v>1558823.96</v>
      </c>
      <c r="T56" s="27">
        <v>10231.45</v>
      </c>
      <c r="U56" s="28">
        <v>10231.45</v>
      </c>
      <c r="V56" s="29">
        <v>1558823.96</v>
      </c>
      <c r="W56" s="29">
        <v>0</v>
      </c>
      <c r="X56" s="29">
        <v>0</v>
      </c>
      <c r="Y56" s="29">
        <f t="shared" si="45"/>
        <v>1558823.96</v>
      </c>
      <c r="Z56" s="29">
        <f t="shared" si="46"/>
        <v>0</v>
      </c>
      <c r="AA56" s="30">
        <v>1565507.2499999995</v>
      </c>
      <c r="AB56" s="27">
        <v>10119.6</v>
      </c>
      <c r="AC56" s="28">
        <v>10119.6</v>
      </c>
      <c r="AD56" s="23">
        <v>707946.52</v>
      </c>
      <c r="AE56" s="29">
        <v>821507.42</v>
      </c>
      <c r="AF56" s="29">
        <v>0</v>
      </c>
      <c r="AG56" s="29">
        <f t="shared" si="47"/>
        <v>1529453.94</v>
      </c>
      <c r="AH56" s="29">
        <f t="shared" si="48"/>
        <v>36053.30999999959</v>
      </c>
      <c r="AI56" s="26">
        <f t="shared" si="34"/>
        <v>6738728.09</v>
      </c>
      <c r="AJ56" s="24">
        <f t="shared" si="8"/>
        <v>0</v>
      </c>
    </row>
    <row r="57" spans="1:36" ht="28.5" customHeight="1">
      <c r="A57" s="80"/>
      <c r="B57" s="37" t="s">
        <v>10</v>
      </c>
      <c r="C57" s="26">
        <v>1767767.48</v>
      </c>
      <c r="D57" s="27">
        <v>0</v>
      </c>
      <c r="E57" s="28"/>
      <c r="F57" s="29">
        <v>748861.77</v>
      </c>
      <c r="G57" s="29">
        <v>270003.57</v>
      </c>
      <c r="H57" s="29">
        <v>748902.14</v>
      </c>
      <c r="I57" s="29">
        <f t="shared" si="42"/>
        <v>1767767.48</v>
      </c>
      <c r="J57" s="29">
        <f t="shared" si="1"/>
        <v>0</v>
      </c>
      <c r="K57" s="26">
        <v>1088190.28</v>
      </c>
      <c r="L57" s="27"/>
      <c r="M57" s="28"/>
      <c r="N57" s="29">
        <v>830118.04</v>
      </c>
      <c r="O57" s="29">
        <v>258072.24</v>
      </c>
      <c r="P57" s="29">
        <v>0</v>
      </c>
      <c r="Q57" s="29">
        <f t="shared" si="43"/>
        <v>1088190.28</v>
      </c>
      <c r="R57" s="29">
        <f t="shared" si="44"/>
        <v>0</v>
      </c>
      <c r="S57" s="26">
        <v>1365572.01</v>
      </c>
      <c r="T57" s="27"/>
      <c r="U57" s="28"/>
      <c r="V57" s="29">
        <v>1360639.54</v>
      </c>
      <c r="W57" s="29">
        <v>4932.47</v>
      </c>
      <c r="X57" s="29">
        <v>0</v>
      </c>
      <c r="Y57" s="29">
        <f t="shared" si="45"/>
        <v>1365572.01</v>
      </c>
      <c r="Z57" s="29">
        <f t="shared" si="46"/>
        <v>0</v>
      </c>
      <c r="AA57" s="30">
        <v>1670035.9500000002</v>
      </c>
      <c r="AB57" s="27"/>
      <c r="AC57" s="28"/>
      <c r="AD57" s="23">
        <v>557382.35</v>
      </c>
      <c r="AE57" s="29">
        <v>711690.08</v>
      </c>
      <c r="AF57" s="29">
        <v>398923.63</v>
      </c>
      <c r="AG57" s="29">
        <f t="shared" si="47"/>
        <v>1667996.06</v>
      </c>
      <c r="AH57" s="29">
        <f t="shared" si="48"/>
        <v>2039.8900000001304</v>
      </c>
      <c r="AI57" s="26">
        <f t="shared" si="34"/>
        <v>5891565.72</v>
      </c>
      <c r="AJ57" s="24">
        <f t="shared" si="8"/>
        <v>398.92</v>
      </c>
    </row>
    <row r="58" spans="1:36" ht="28.5" customHeight="1">
      <c r="A58" s="80"/>
      <c r="B58" s="37" t="s">
        <v>19</v>
      </c>
      <c r="C58" s="26">
        <v>273036.82</v>
      </c>
      <c r="D58" s="27">
        <v>0</v>
      </c>
      <c r="E58" s="28"/>
      <c r="F58" s="29">
        <v>219182.12</v>
      </c>
      <c r="G58" s="29">
        <v>5594.97</v>
      </c>
      <c r="H58" s="29">
        <v>48259.73</v>
      </c>
      <c r="I58" s="29">
        <f t="shared" si="42"/>
        <v>273036.82</v>
      </c>
      <c r="J58" s="29">
        <f t="shared" si="1"/>
        <v>0</v>
      </c>
      <c r="K58" s="26">
        <v>374596.23</v>
      </c>
      <c r="L58" s="27"/>
      <c r="M58" s="28"/>
      <c r="N58" s="29">
        <v>350374.95</v>
      </c>
      <c r="O58" s="29">
        <v>0</v>
      </c>
      <c r="P58" s="29">
        <v>24221.28</v>
      </c>
      <c r="Q58" s="29">
        <f t="shared" si="43"/>
        <v>374596.23</v>
      </c>
      <c r="R58" s="29">
        <f t="shared" si="44"/>
        <v>0</v>
      </c>
      <c r="S58" s="26">
        <v>277329.03</v>
      </c>
      <c r="T58" s="27"/>
      <c r="U58" s="28"/>
      <c r="V58" s="29">
        <v>277329.03</v>
      </c>
      <c r="W58" s="29">
        <v>0</v>
      </c>
      <c r="X58" s="29">
        <v>0</v>
      </c>
      <c r="Y58" s="29">
        <f t="shared" si="45"/>
        <v>277329.03</v>
      </c>
      <c r="Z58" s="29">
        <f t="shared" si="46"/>
        <v>0</v>
      </c>
      <c r="AA58" s="30">
        <v>278747.3899999999</v>
      </c>
      <c r="AB58" s="27"/>
      <c r="AC58" s="28"/>
      <c r="AD58" s="23">
        <v>0</v>
      </c>
      <c r="AE58" s="29">
        <v>122569.76</v>
      </c>
      <c r="AF58" s="29">
        <v>152131.6</v>
      </c>
      <c r="AG58" s="29">
        <f t="shared" si="47"/>
        <v>274701.36</v>
      </c>
      <c r="AH58" s="29">
        <f t="shared" si="48"/>
        <v>4046.0299999999115</v>
      </c>
      <c r="AI58" s="26">
        <f t="shared" si="34"/>
        <v>1203709.47</v>
      </c>
      <c r="AJ58" s="24">
        <f t="shared" si="8"/>
        <v>152.13</v>
      </c>
    </row>
    <row r="59" spans="1:36" ht="32.25" customHeight="1">
      <c r="A59" s="80"/>
      <c r="B59" s="37" t="s">
        <v>56</v>
      </c>
      <c r="C59" s="26">
        <v>0</v>
      </c>
      <c r="D59" s="27">
        <v>0</v>
      </c>
      <c r="E59" s="28"/>
      <c r="F59" s="29">
        <v>0</v>
      </c>
      <c r="G59" s="29">
        <v>0</v>
      </c>
      <c r="H59" s="29">
        <v>0</v>
      </c>
      <c r="I59" s="29">
        <f t="shared" si="42"/>
        <v>0</v>
      </c>
      <c r="J59" s="29">
        <f>C59-I59</f>
        <v>0</v>
      </c>
      <c r="K59" s="26">
        <v>54532.81</v>
      </c>
      <c r="L59" s="27"/>
      <c r="M59" s="28"/>
      <c r="N59" s="29">
        <v>0</v>
      </c>
      <c r="O59" s="29">
        <v>0</v>
      </c>
      <c r="P59" s="29">
        <v>54532.81</v>
      </c>
      <c r="Q59" s="29">
        <f t="shared" si="43"/>
        <v>54532.81</v>
      </c>
      <c r="R59" s="29">
        <f t="shared" si="44"/>
        <v>0</v>
      </c>
      <c r="S59" s="26">
        <v>0</v>
      </c>
      <c r="T59" s="27"/>
      <c r="U59" s="28"/>
      <c r="V59" s="29">
        <v>0</v>
      </c>
      <c r="W59" s="29">
        <v>0</v>
      </c>
      <c r="X59" s="29">
        <v>0</v>
      </c>
      <c r="Y59" s="29">
        <f t="shared" si="45"/>
        <v>0</v>
      </c>
      <c r="Z59" s="29">
        <f t="shared" si="46"/>
        <v>0</v>
      </c>
      <c r="AA59" s="30">
        <v>105283.13</v>
      </c>
      <c r="AB59" s="27"/>
      <c r="AC59" s="28"/>
      <c r="AD59" s="38">
        <v>36893.45</v>
      </c>
      <c r="AE59" s="29">
        <v>0</v>
      </c>
      <c r="AF59" s="29">
        <v>67637.99</v>
      </c>
      <c r="AG59" s="29">
        <f t="shared" si="47"/>
        <v>104531.44</v>
      </c>
      <c r="AH59" s="29">
        <f t="shared" si="48"/>
        <v>751.6900000000023</v>
      </c>
      <c r="AI59" s="26">
        <f t="shared" si="34"/>
        <v>159815.94</v>
      </c>
      <c r="AJ59" s="24">
        <f t="shared" si="8"/>
        <v>67.64</v>
      </c>
    </row>
    <row r="60" spans="1:36" ht="46.5" customHeight="1">
      <c r="A60" s="81"/>
      <c r="B60" s="17" t="s">
        <v>7</v>
      </c>
      <c r="C60" s="39">
        <f>C59+C58+C57+C56+C55+C54</f>
        <v>13680405.420000002</v>
      </c>
      <c r="D60" s="40">
        <f>D59+D58+D57+D56+D55+D54</f>
        <v>21862.43</v>
      </c>
      <c r="E60" s="41">
        <f>E59+E58+E57+E56+E55+E54</f>
        <v>21862.43</v>
      </c>
      <c r="F60" s="39">
        <f aca="true" t="shared" si="49" ref="F60:AI60">F59+F58+F57+F56+F55+F54</f>
        <v>3237018.7600000002</v>
      </c>
      <c r="G60" s="39">
        <f t="shared" si="49"/>
        <v>4280591.07</v>
      </c>
      <c r="H60" s="39">
        <f t="shared" si="49"/>
        <v>6162795.59</v>
      </c>
      <c r="I60" s="39">
        <f t="shared" si="49"/>
        <v>13680405.420000002</v>
      </c>
      <c r="J60" s="39">
        <f t="shared" si="49"/>
        <v>0</v>
      </c>
      <c r="K60" s="39">
        <f t="shared" si="49"/>
        <v>16259717.599999998</v>
      </c>
      <c r="L60" s="40">
        <f>L59+L58+L57+L56+L55+L54</f>
        <v>27690.85</v>
      </c>
      <c r="M60" s="41">
        <f>M59+M58+M57+M56+M55+M54</f>
        <v>27690.85</v>
      </c>
      <c r="N60" s="39">
        <f t="shared" si="49"/>
        <v>9862699.35</v>
      </c>
      <c r="O60" s="39">
        <f t="shared" si="49"/>
        <v>3676733.29</v>
      </c>
      <c r="P60" s="39">
        <f t="shared" si="49"/>
        <v>2720284.96</v>
      </c>
      <c r="Q60" s="39">
        <f t="shared" si="49"/>
        <v>16259717.599999998</v>
      </c>
      <c r="R60" s="39">
        <f t="shared" si="49"/>
        <v>0</v>
      </c>
      <c r="S60" s="39">
        <f t="shared" si="49"/>
        <v>14620453.940000001</v>
      </c>
      <c r="T60" s="40">
        <f>T59+T58+T57+T56+T55+T54</f>
        <v>24851.49</v>
      </c>
      <c r="U60" s="41">
        <f>U59+U58+U57+U56+U55+U54</f>
        <v>24851.49</v>
      </c>
      <c r="V60" s="39">
        <f t="shared" si="49"/>
        <v>10567354.22</v>
      </c>
      <c r="W60" s="39">
        <f t="shared" si="49"/>
        <v>820536.88</v>
      </c>
      <c r="X60" s="39">
        <f t="shared" si="49"/>
        <v>3232562.84</v>
      </c>
      <c r="Y60" s="39">
        <f t="shared" si="49"/>
        <v>14620453.940000001</v>
      </c>
      <c r="Z60" s="39">
        <f t="shared" si="49"/>
        <v>0</v>
      </c>
      <c r="AA60" s="39">
        <f t="shared" si="49"/>
        <v>14783592.64</v>
      </c>
      <c r="AB60" s="40">
        <f>AB59+AB58+AB57+AB56+AB55+AB54</f>
        <v>32835.729999999996</v>
      </c>
      <c r="AC60" s="41">
        <f>AC59+AC58+AC57+AC56+AC55+AC54</f>
        <v>20823.82</v>
      </c>
      <c r="AD60" s="42">
        <f t="shared" si="49"/>
        <v>4476351.1</v>
      </c>
      <c r="AE60" s="39">
        <f t="shared" si="49"/>
        <v>8105603.18</v>
      </c>
      <c r="AF60" s="39">
        <f t="shared" si="49"/>
        <v>1923094.49</v>
      </c>
      <c r="AG60" s="39">
        <f t="shared" si="49"/>
        <v>14505048.77</v>
      </c>
      <c r="AH60" s="39">
        <f t="shared" si="49"/>
        <v>278543.8699999989</v>
      </c>
      <c r="AI60" s="39">
        <f t="shared" si="49"/>
        <v>59451410.099999994</v>
      </c>
      <c r="AJ60" s="35">
        <f t="shared" si="8"/>
        <v>1923.09</v>
      </c>
    </row>
    <row r="61" spans="1:36" ht="32.25" customHeight="1">
      <c r="A61" s="79" t="s">
        <v>187</v>
      </c>
      <c r="B61" s="37" t="s">
        <v>20</v>
      </c>
      <c r="C61" s="26">
        <v>12293897.04</v>
      </c>
      <c r="D61" s="27">
        <v>6572.32</v>
      </c>
      <c r="E61" s="28">
        <f>4548+2024.32</f>
        <v>6572.32</v>
      </c>
      <c r="F61" s="29">
        <v>5006752.49</v>
      </c>
      <c r="G61" s="29">
        <v>3141599.76</v>
      </c>
      <c r="H61" s="29">
        <v>4145544.79</v>
      </c>
      <c r="I61" s="29">
        <f aca="true" t="shared" si="50" ref="I61:I79">F61+G61+H61</f>
        <v>12293897.04</v>
      </c>
      <c r="J61" s="29">
        <f t="shared" si="1"/>
        <v>0</v>
      </c>
      <c r="K61" s="30">
        <v>16396124.46</v>
      </c>
      <c r="L61" s="27">
        <v>12164.95</v>
      </c>
      <c r="M61" s="28">
        <f>1866.78+10298.17</f>
        <v>12164.95</v>
      </c>
      <c r="N61" s="29">
        <v>10403552.04</v>
      </c>
      <c r="O61" s="29">
        <v>3921145.37</v>
      </c>
      <c r="P61" s="29">
        <v>2071427.05</v>
      </c>
      <c r="Q61" s="29">
        <f aca="true" t="shared" si="51" ref="Q61:Q79">N61+O61+P61</f>
        <v>16396124.46</v>
      </c>
      <c r="R61" s="29">
        <f aca="true" t="shared" si="52" ref="R61:R93">K61-Q61</f>
        <v>0</v>
      </c>
      <c r="S61" s="30">
        <v>13387113.23</v>
      </c>
      <c r="T61" s="27">
        <v>3695.15</v>
      </c>
      <c r="U61" s="28">
        <v>3695.15</v>
      </c>
      <c r="V61" s="29">
        <v>10286759.49</v>
      </c>
      <c r="W61" s="29">
        <v>178696.24</v>
      </c>
      <c r="X61" s="29">
        <v>2921657.5</v>
      </c>
      <c r="Y61" s="29">
        <f aca="true" t="shared" si="53" ref="Y61:Y79">V61+W61+X61</f>
        <v>13387113.23</v>
      </c>
      <c r="Z61" s="29">
        <f aca="true" t="shared" si="54" ref="Z61:Z93">S61-Y61</f>
        <v>0</v>
      </c>
      <c r="AA61" s="30">
        <v>27144324.04</v>
      </c>
      <c r="AB61" s="27">
        <v>9151.91</v>
      </c>
      <c r="AC61" s="21">
        <f>4593.28+4558.63</f>
        <v>9151.91</v>
      </c>
      <c r="AD61" s="23">
        <v>2410030.04</v>
      </c>
      <c r="AE61" s="29">
        <v>9395017.4</v>
      </c>
      <c r="AF61" s="29">
        <v>14490382.23</v>
      </c>
      <c r="AG61" s="29">
        <f aca="true" t="shared" si="55" ref="AG61:AG79">AD61+AE61+AF61</f>
        <v>26295429.67</v>
      </c>
      <c r="AH61" s="29">
        <f aca="true" t="shared" si="56" ref="AH61:AH93">AA61-AG61</f>
        <v>848894.3699999973</v>
      </c>
      <c r="AI61" s="26">
        <f t="shared" si="34"/>
        <v>69253043.1</v>
      </c>
      <c r="AJ61" s="24">
        <f t="shared" si="8"/>
        <v>14490.38</v>
      </c>
    </row>
    <row r="62" spans="1:36" ht="28.5" customHeight="1">
      <c r="A62" s="80"/>
      <c r="B62" s="37" t="s">
        <v>17</v>
      </c>
      <c r="C62" s="26">
        <v>1932471.38</v>
      </c>
      <c r="D62" s="27">
        <v>85330.51</v>
      </c>
      <c r="E62" s="28">
        <f>67259.86+18070.65</f>
        <v>85330.51000000001</v>
      </c>
      <c r="F62" s="29">
        <v>641157.48</v>
      </c>
      <c r="G62" s="29">
        <v>724064.8</v>
      </c>
      <c r="H62" s="29">
        <v>567249.1</v>
      </c>
      <c r="I62" s="29">
        <f t="shared" si="50"/>
        <v>1932471.38</v>
      </c>
      <c r="J62" s="29">
        <f t="shared" si="1"/>
        <v>0</v>
      </c>
      <c r="K62" s="30">
        <v>2443458.1500000004</v>
      </c>
      <c r="L62" s="27">
        <v>87184.28</v>
      </c>
      <c r="M62" s="28">
        <f>15365.21+46624.33+25194.74</f>
        <v>87184.28</v>
      </c>
      <c r="N62" s="29">
        <v>850143.27</v>
      </c>
      <c r="O62" s="29">
        <v>964258.4500000001</v>
      </c>
      <c r="P62" s="29">
        <v>629056.43</v>
      </c>
      <c r="Q62" s="29">
        <f t="shared" si="51"/>
        <v>2443458.1500000004</v>
      </c>
      <c r="R62" s="29">
        <f t="shared" si="52"/>
        <v>0</v>
      </c>
      <c r="S62" s="30">
        <v>2808413.0799999996</v>
      </c>
      <c r="T62" s="27">
        <v>24927.3</v>
      </c>
      <c r="U62" s="28">
        <f>12463.65+12463.65</f>
        <v>24927.3</v>
      </c>
      <c r="V62" s="29">
        <v>1616248.47</v>
      </c>
      <c r="W62" s="29">
        <v>577269.5399999999</v>
      </c>
      <c r="X62" s="29">
        <v>614895.07</v>
      </c>
      <c r="Y62" s="29">
        <f t="shared" si="53"/>
        <v>2808413.0799999996</v>
      </c>
      <c r="Z62" s="29">
        <f t="shared" si="54"/>
        <v>0</v>
      </c>
      <c r="AA62" s="30">
        <v>3240002.59</v>
      </c>
      <c r="AB62" s="27">
        <v>24927.3</v>
      </c>
      <c r="AC62" s="28">
        <v>24927.3</v>
      </c>
      <c r="AD62" s="23">
        <v>466591.91</v>
      </c>
      <c r="AE62" s="29">
        <v>1303209.67</v>
      </c>
      <c r="AF62" s="29">
        <v>1326413.45</v>
      </c>
      <c r="AG62" s="29">
        <f t="shared" si="55"/>
        <v>3096215.03</v>
      </c>
      <c r="AH62" s="29">
        <f t="shared" si="56"/>
        <v>143787.56000000006</v>
      </c>
      <c r="AI62" s="26">
        <f t="shared" si="34"/>
        <v>10646714.59</v>
      </c>
      <c r="AJ62" s="24">
        <f t="shared" si="8"/>
        <v>1326.41</v>
      </c>
    </row>
    <row r="63" spans="1:36" ht="28.5" customHeight="1">
      <c r="A63" s="80"/>
      <c r="B63" s="37" t="s">
        <v>21</v>
      </c>
      <c r="C63" s="26">
        <v>170777.23</v>
      </c>
      <c r="D63" s="27"/>
      <c r="E63" s="28"/>
      <c r="F63" s="29">
        <v>51599.86</v>
      </c>
      <c r="G63" s="29">
        <v>8153.41</v>
      </c>
      <c r="H63" s="29">
        <v>111023.96</v>
      </c>
      <c r="I63" s="29">
        <f t="shared" si="50"/>
        <v>170777.23</v>
      </c>
      <c r="J63" s="29">
        <f t="shared" si="1"/>
        <v>0</v>
      </c>
      <c r="K63" s="30">
        <v>255792.49</v>
      </c>
      <c r="L63" s="27"/>
      <c r="M63" s="28"/>
      <c r="N63" s="29">
        <v>27941.42</v>
      </c>
      <c r="O63" s="29">
        <v>157526.49</v>
      </c>
      <c r="P63" s="29">
        <v>70324.58</v>
      </c>
      <c r="Q63" s="29">
        <f t="shared" si="51"/>
        <v>255792.49</v>
      </c>
      <c r="R63" s="29">
        <f t="shared" si="52"/>
        <v>0</v>
      </c>
      <c r="S63" s="30">
        <v>286076.64</v>
      </c>
      <c r="T63" s="27"/>
      <c r="U63" s="28"/>
      <c r="V63" s="29">
        <v>109558.78</v>
      </c>
      <c r="W63" s="29">
        <v>0</v>
      </c>
      <c r="X63" s="29">
        <v>176517.86</v>
      </c>
      <c r="Y63" s="29">
        <f t="shared" si="53"/>
        <v>286076.64</v>
      </c>
      <c r="Z63" s="29">
        <f t="shared" si="54"/>
        <v>0</v>
      </c>
      <c r="AA63" s="30">
        <v>616941.71</v>
      </c>
      <c r="AB63" s="27"/>
      <c r="AC63" s="28"/>
      <c r="AD63" s="23">
        <v>177440.94</v>
      </c>
      <c r="AE63" s="29">
        <v>187626.15</v>
      </c>
      <c r="AF63" s="29">
        <v>250860.77</v>
      </c>
      <c r="AG63" s="29">
        <f t="shared" si="55"/>
        <v>615927.86</v>
      </c>
      <c r="AH63" s="29">
        <f t="shared" si="56"/>
        <v>1013.8499999999767</v>
      </c>
      <c r="AI63" s="26">
        <f t="shared" si="34"/>
        <v>1329588.0699999998</v>
      </c>
      <c r="AJ63" s="24">
        <f t="shared" si="8"/>
        <v>250.86</v>
      </c>
    </row>
    <row r="64" spans="1:36" ht="28.5" customHeight="1">
      <c r="A64" s="80"/>
      <c r="B64" s="37" t="s">
        <v>16</v>
      </c>
      <c r="C64" s="26">
        <v>2752467.4699999997</v>
      </c>
      <c r="D64" s="27"/>
      <c r="E64" s="28"/>
      <c r="F64" s="43">
        <v>781158.38</v>
      </c>
      <c r="G64" s="29">
        <v>775582.33</v>
      </c>
      <c r="H64" s="29">
        <v>1195726.76</v>
      </c>
      <c r="I64" s="29">
        <f t="shared" si="50"/>
        <v>2752467.4699999997</v>
      </c>
      <c r="J64" s="29">
        <f t="shared" si="1"/>
        <v>0</v>
      </c>
      <c r="K64" s="30">
        <v>3025622.88</v>
      </c>
      <c r="L64" s="27"/>
      <c r="M64" s="28"/>
      <c r="N64" s="43">
        <v>1074570.76</v>
      </c>
      <c r="O64" s="29">
        <v>1264814.86</v>
      </c>
      <c r="P64" s="29">
        <v>686237.26</v>
      </c>
      <c r="Q64" s="29">
        <f t="shared" si="51"/>
        <v>3025622.88</v>
      </c>
      <c r="R64" s="29">
        <f t="shared" si="52"/>
        <v>0</v>
      </c>
      <c r="S64" s="30">
        <v>3549275.5100000002</v>
      </c>
      <c r="T64" s="27"/>
      <c r="U64" s="28"/>
      <c r="V64" s="43">
        <v>2036821.02</v>
      </c>
      <c r="W64" s="29">
        <v>364648.72</v>
      </c>
      <c r="X64" s="29">
        <v>1147805.77</v>
      </c>
      <c r="Y64" s="29">
        <f t="shared" si="53"/>
        <v>3549275.5100000002</v>
      </c>
      <c r="Z64" s="29">
        <f t="shared" si="54"/>
        <v>0</v>
      </c>
      <c r="AA64" s="30">
        <v>7766303.35</v>
      </c>
      <c r="AB64" s="27"/>
      <c r="AC64" s="28"/>
      <c r="AD64" s="38">
        <v>2157710.67</v>
      </c>
      <c r="AE64" s="29">
        <v>2273013.83</v>
      </c>
      <c r="AF64" s="29">
        <v>2274988.36</v>
      </c>
      <c r="AG64" s="29">
        <f t="shared" si="55"/>
        <v>6705712.859999999</v>
      </c>
      <c r="AH64" s="29">
        <f t="shared" si="56"/>
        <v>1060590.4900000002</v>
      </c>
      <c r="AI64" s="26">
        <f t="shared" si="34"/>
        <v>17093669.21</v>
      </c>
      <c r="AJ64" s="24">
        <f t="shared" si="8"/>
        <v>2274.99</v>
      </c>
    </row>
    <row r="65" spans="1:36" ht="28.5" customHeight="1">
      <c r="A65" s="80"/>
      <c r="B65" s="37" t="s">
        <v>22</v>
      </c>
      <c r="C65" s="26">
        <v>108020.06</v>
      </c>
      <c r="D65" s="27"/>
      <c r="E65" s="28"/>
      <c r="F65" s="29">
        <v>77837.01</v>
      </c>
      <c r="G65" s="29">
        <v>13792.17</v>
      </c>
      <c r="H65" s="29">
        <v>16390.88</v>
      </c>
      <c r="I65" s="29">
        <f t="shared" si="50"/>
        <v>108020.06</v>
      </c>
      <c r="J65" s="29">
        <f t="shared" si="1"/>
        <v>0</v>
      </c>
      <c r="K65" s="30">
        <v>480256.14</v>
      </c>
      <c r="L65" s="27"/>
      <c r="M65" s="28"/>
      <c r="N65" s="29">
        <v>82129.78</v>
      </c>
      <c r="O65" s="29">
        <v>259832.73</v>
      </c>
      <c r="P65" s="29">
        <v>138293.63</v>
      </c>
      <c r="Q65" s="29">
        <f t="shared" si="51"/>
        <v>480256.14</v>
      </c>
      <c r="R65" s="29">
        <f t="shared" si="52"/>
        <v>0</v>
      </c>
      <c r="S65" s="30">
        <v>311952.13</v>
      </c>
      <c r="T65" s="27"/>
      <c r="U65" s="28"/>
      <c r="V65" s="29">
        <v>243162.01</v>
      </c>
      <c r="W65" s="29">
        <v>34802.63</v>
      </c>
      <c r="X65" s="29">
        <v>33987.49</v>
      </c>
      <c r="Y65" s="29">
        <f t="shared" si="53"/>
        <v>311952.13</v>
      </c>
      <c r="Z65" s="29">
        <f t="shared" si="54"/>
        <v>0</v>
      </c>
      <c r="AA65" s="30">
        <v>628230.71</v>
      </c>
      <c r="AB65" s="27"/>
      <c r="AC65" s="28"/>
      <c r="AD65" s="23">
        <v>0</v>
      </c>
      <c r="AE65" s="29">
        <v>157525.45</v>
      </c>
      <c r="AF65" s="29">
        <v>443640.12</v>
      </c>
      <c r="AG65" s="29">
        <f t="shared" si="55"/>
        <v>601165.5700000001</v>
      </c>
      <c r="AH65" s="29">
        <f t="shared" si="56"/>
        <v>27065.139999999898</v>
      </c>
      <c r="AI65" s="26">
        <f t="shared" si="34"/>
        <v>1528459.04</v>
      </c>
      <c r="AJ65" s="24">
        <f t="shared" si="8"/>
        <v>443.64</v>
      </c>
    </row>
    <row r="66" spans="1:36" ht="28.5" customHeight="1">
      <c r="A66" s="80"/>
      <c r="B66" s="37" t="s">
        <v>12</v>
      </c>
      <c r="C66" s="26">
        <v>5257008.04</v>
      </c>
      <c r="D66" s="27">
        <v>1350.45</v>
      </c>
      <c r="E66" s="28">
        <f>675.23+675.22</f>
        <v>1350.45</v>
      </c>
      <c r="F66" s="29">
        <v>1466787.32</v>
      </c>
      <c r="G66" s="29">
        <v>1855788.6</v>
      </c>
      <c r="H66" s="29">
        <v>1934432.12</v>
      </c>
      <c r="I66" s="29">
        <f t="shared" si="50"/>
        <v>5257008.04</v>
      </c>
      <c r="J66" s="29">
        <f t="shared" si="1"/>
        <v>0</v>
      </c>
      <c r="K66" s="30">
        <v>9488983.05</v>
      </c>
      <c r="L66" s="27">
        <v>4901.95</v>
      </c>
      <c r="M66" s="28">
        <f>3019.17+1882.78</f>
        <v>4901.95</v>
      </c>
      <c r="N66" s="29">
        <v>2939585.6</v>
      </c>
      <c r="O66" s="29">
        <v>2151162.26</v>
      </c>
      <c r="P66" s="29">
        <v>4398235.19</v>
      </c>
      <c r="Q66" s="29">
        <f t="shared" si="51"/>
        <v>9488983.05</v>
      </c>
      <c r="R66" s="29">
        <f t="shared" si="52"/>
        <v>0</v>
      </c>
      <c r="S66" s="30">
        <v>5192813.23</v>
      </c>
      <c r="T66" s="27"/>
      <c r="U66" s="28"/>
      <c r="V66" s="29">
        <v>2856978.97</v>
      </c>
      <c r="W66" s="29">
        <v>1314553.23</v>
      </c>
      <c r="X66" s="29">
        <v>1021281.03</v>
      </c>
      <c r="Y66" s="29">
        <f t="shared" si="53"/>
        <v>5192813.23</v>
      </c>
      <c r="Z66" s="29">
        <f t="shared" si="54"/>
        <v>0</v>
      </c>
      <c r="AA66" s="30">
        <v>10310018.83</v>
      </c>
      <c r="AB66" s="27"/>
      <c r="AC66" s="28"/>
      <c r="AD66" s="23">
        <v>4423632.39</v>
      </c>
      <c r="AE66" s="29">
        <v>4145927.41</v>
      </c>
      <c r="AF66" s="29">
        <v>1734181.46</v>
      </c>
      <c r="AG66" s="29">
        <f t="shared" si="55"/>
        <v>10303741.260000002</v>
      </c>
      <c r="AH66" s="29">
        <f t="shared" si="56"/>
        <v>6277.569999998435</v>
      </c>
      <c r="AI66" s="26">
        <f t="shared" si="34"/>
        <v>30255075.549999997</v>
      </c>
      <c r="AJ66" s="24">
        <f t="shared" si="8"/>
        <v>1734.18</v>
      </c>
    </row>
    <row r="67" spans="1:36" ht="28.5" customHeight="1">
      <c r="A67" s="80"/>
      <c r="B67" s="37" t="s">
        <v>35</v>
      </c>
      <c r="C67" s="26">
        <v>99835.89</v>
      </c>
      <c r="D67" s="27"/>
      <c r="E67" s="28"/>
      <c r="F67" s="29">
        <v>52271.89</v>
      </c>
      <c r="G67" s="29">
        <v>0</v>
      </c>
      <c r="H67" s="29">
        <v>47564</v>
      </c>
      <c r="I67" s="29">
        <f t="shared" si="50"/>
        <v>99835.89</v>
      </c>
      <c r="J67" s="29">
        <f t="shared" si="1"/>
        <v>0</v>
      </c>
      <c r="K67" s="30">
        <v>137039.57</v>
      </c>
      <c r="L67" s="27"/>
      <c r="M67" s="28"/>
      <c r="N67" s="29">
        <v>24820.86</v>
      </c>
      <c r="O67" s="29">
        <v>22658.76</v>
      </c>
      <c r="P67" s="29">
        <v>89559.95</v>
      </c>
      <c r="Q67" s="29">
        <f t="shared" si="51"/>
        <v>137039.57</v>
      </c>
      <c r="R67" s="29">
        <f t="shared" si="52"/>
        <v>0</v>
      </c>
      <c r="S67" s="30">
        <v>116010.18000000001</v>
      </c>
      <c r="T67" s="27"/>
      <c r="U67" s="28"/>
      <c r="V67" s="29">
        <v>95029.32</v>
      </c>
      <c r="W67" s="29">
        <v>11950.81</v>
      </c>
      <c r="X67" s="29">
        <v>9030.05</v>
      </c>
      <c r="Y67" s="29">
        <f t="shared" si="53"/>
        <v>116010.18000000001</v>
      </c>
      <c r="Z67" s="29">
        <f t="shared" si="54"/>
        <v>0</v>
      </c>
      <c r="AA67" s="30">
        <v>158738.7</v>
      </c>
      <c r="AB67" s="27"/>
      <c r="AC67" s="28"/>
      <c r="AD67" s="23">
        <v>70909.99</v>
      </c>
      <c r="AE67" s="29">
        <v>5260.73</v>
      </c>
      <c r="AF67" s="29">
        <v>79469.57</v>
      </c>
      <c r="AG67" s="29">
        <f t="shared" si="55"/>
        <v>155640.29</v>
      </c>
      <c r="AH67" s="29">
        <f t="shared" si="56"/>
        <v>3098.4100000000035</v>
      </c>
      <c r="AI67" s="26">
        <f t="shared" si="34"/>
        <v>511624.34</v>
      </c>
      <c r="AJ67" s="24">
        <f t="shared" si="8"/>
        <v>79.47</v>
      </c>
    </row>
    <row r="68" spans="1:36" ht="28.5" customHeight="1">
      <c r="A68" s="80"/>
      <c r="B68" s="37" t="s">
        <v>24</v>
      </c>
      <c r="C68" s="26">
        <v>317087.78</v>
      </c>
      <c r="D68" s="27"/>
      <c r="E68" s="28"/>
      <c r="F68" s="29">
        <v>0</v>
      </c>
      <c r="G68" s="29">
        <v>190676.42</v>
      </c>
      <c r="H68" s="29">
        <v>126411.36</v>
      </c>
      <c r="I68" s="29">
        <f t="shared" si="50"/>
        <v>317087.78</v>
      </c>
      <c r="J68" s="29">
        <f t="shared" si="1"/>
        <v>0</v>
      </c>
      <c r="K68" s="30">
        <v>649322.36</v>
      </c>
      <c r="L68" s="27"/>
      <c r="M68" s="28"/>
      <c r="N68" s="29">
        <v>123829.15</v>
      </c>
      <c r="O68" s="29">
        <v>501216.07</v>
      </c>
      <c r="P68" s="29">
        <v>24277.14</v>
      </c>
      <c r="Q68" s="29">
        <f t="shared" si="51"/>
        <v>649322.36</v>
      </c>
      <c r="R68" s="29">
        <f t="shared" si="52"/>
        <v>0</v>
      </c>
      <c r="S68" s="30">
        <v>326865.43000000005</v>
      </c>
      <c r="T68" s="27"/>
      <c r="U68" s="28"/>
      <c r="V68" s="29">
        <v>159708.17</v>
      </c>
      <c r="W68" s="29">
        <v>165915.75</v>
      </c>
      <c r="X68" s="29">
        <v>1241.51</v>
      </c>
      <c r="Y68" s="29">
        <f t="shared" si="53"/>
        <v>326865.43000000005</v>
      </c>
      <c r="Z68" s="29">
        <f t="shared" si="54"/>
        <v>0</v>
      </c>
      <c r="AA68" s="30">
        <v>985866.19</v>
      </c>
      <c r="AB68" s="27"/>
      <c r="AC68" s="28"/>
      <c r="AD68" s="23">
        <v>181490.81</v>
      </c>
      <c r="AE68" s="29">
        <v>149701.31</v>
      </c>
      <c r="AF68" s="29">
        <v>253458.25</v>
      </c>
      <c r="AG68" s="29">
        <f t="shared" si="55"/>
        <v>584650.37</v>
      </c>
      <c r="AH68" s="29">
        <f t="shared" si="56"/>
        <v>401215.81999999995</v>
      </c>
      <c r="AI68" s="26">
        <f t="shared" si="34"/>
        <v>2279141.76</v>
      </c>
      <c r="AJ68" s="24">
        <f t="shared" si="8"/>
        <v>253.46</v>
      </c>
    </row>
    <row r="69" spans="1:36" ht="28.5" customHeight="1">
      <c r="A69" s="80"/>
      <c r="B69" s="37" t="s">
        <v>10</v>
      </c>
      <c r="C69" s="26">
        <v>7642131.17</v>
      </c>
      <c r="D69" s="27">
        <v>26054.81</v>
      </c>
      <c r="E69" s="28">
        <f>7891.12+18163.69</f>
        <v>26054.809999999998</v>
      </c>
      <c r="F69" s="29">
        <v>1453440.8199999998</v>
      </c>
      <c r="G69" s="29">
        <v>3705611.41</v>
      </c>
      <c r="H69" s="29">
        <v>2483078.94</v>
      </c>
      <c r="I69" s="29">
        <f t="shared" si="50"/>
        <v>7642131.17</v>
      </c>
      <c r="J69" s="29">
        <f t="shared" si="1"/>
        <v>0</v>
      </c>
      <c r="K69" s="30">
        <v>14678464.34</v>
      </c>
      <c r="L69" s="27">
        <v>258606.93</v>
      </c>
      <c r="M69" s="28">
        <f>64407.19+194199.74</f>
        <v>258606.93</v>
      </c>
      <c r="N69" s="36">
        <v>7780331.06</v>
      </c>
      <c r="O69" s="29">
        <v>5368286.78</v>
      </c>
      <c r="P69" s="29">
        <v>1529846.5</v>
      </c>
      <c r="Q69" s="29">
        <f t="shared" si="51"/>
        <v>14678464.34</v>
      </c>
      <c r="R69" s="29">
        <f t="shared" si="52"/>
        <v>0</v>
      </c>
      <c r="S69" s="30">
        <v>13857662.260000002</v>
      </c>
      <c r="T69" s="27">
        <v>67066.61</v>
      </c>
      <c r="U69" s="28">
        <v>67066.61</v>
      </c>
      <c r="V69" s="29">
        <v>7791052.4</v>
      </c>
      <c r="W69" s="29">
        <v>2439301.15</v>
      </c>
      <c r="X69" s="29">
        <v>3627308.71</v>
      </c>
      <c r="Y69" s="29">
        <f t="shared" si="53"/>
        <v>13857662.260000002</v>
      </c>
      <c r="Z69" s="29">
        <f t="shared" si="54"/>
        <v>0</v>
      </c>
      <c r="AA69" s="30">
        <v>17172491</v>
      </c>
      <c r="AB69" s="27">
        <v>24199.14</v>
      </c>
      <c r="AC69" s="28">
        <v>24199</v>
      </c>
      <c r="AD69" s="23">
        <v>5041753.37</v>
      </c>
      <c r="AE69" s="29">
        <v>5533725.43</v>
      </c>
      <c r="AF69" s="29">
        <v>6596852.56</v>
      </c>
      <c r="AG69" s="29">
        <f t="shared" si="55"/>
        <v>17172331.36</v>
      </c>
      <c r="AH69" s="29">
        <f t="shared" si="56"/>
        <v>159.64000000059605</v>
      </c>
      <c r="AI69" s="26">
        <f t="shared" si="34"/>
        <v>53726676.260000005</v>
      </c>
      <c r="AJ69" s="24">
        <f t="shared" si="8"/>
        <v>6596.85</v>
      </c>
    </row>
    <row r="70" spans="1:36" ht="28.5" customHeight="1">
      <c r="A70" s="80"/>
      <c r="B70" s="37" t="s">
        <v>25</v>
      </c>
      <c r="C70" s="26">
        <v>131581.37</v>
      </c>
      <c r="D70" s="27">
        <v>245.08</v>
      </c>
      <c r="E70" s="28">
        <v>245.08</v>
      </c>
      <c r="F70" s="29">
        <v>0</v>
      </c>
      <c r="G70" s="29">
        <v>131581.37</v>
      </c>
      <c r="H70" s="29">
        <v>0</v>
      </c>
      <c r="I70" s="29">
        <f t="shared" si="50"/>
        <v>131581.37</v>
      </c>
      <c r="J70" s="29">
        <f t="shared" si="1"/>
        <v>0</v>
      </c>
      <c r="K70" s="30">
        <v>615059.27</v>
      </c>
      <c r="L70" s="27"/>
      <c r="M70" s="28"/>
      <c r="N70" s="29">
        <v>219532.75</v>
      </c>
      <c r="O70" s="29">
        <v>2426.41</v>
      </c>
      <c r="P70" s="29">
        <v>393100.11</v>
      </c>
      <c r="Q70" s="29">
        <f t="shared" si="51"/>
        <v>615059.27</v>
      </c>
      <c r="R70" s="29">
        <f t="shared" si="52"/>
        <v>0</v>
      </c>
      <c r="S70" s="30">
        <v>613014.59</v>
      </c>
      <c r="T70" s="27"/>
      <c r="U70" s="28"/>
      <c r="V70" s="29">
        <v>1985</v>
      </c>
      <c r="W70" s="29">
        <v>428480.63</v>
      </c>
      <c r="X70" s="29">
        <v>182548.96</v>
      </c>
      <c r="Y70" s="29">
        <f t="shared" si="53"/>
        <v>613014.59</v>
      </c>
      <c r="Z70" s="29">
        <f t="shared" si="54"/>
        <v>0</v>
      </c>
      <c r="AA70" s="30">
        <v>766696.57</v>
      </c>
      <c r="AB70" s="27"/>
      <c r="AC70" s="28"/>
      <c r="AD70" s="23">
        <v>2867.95</v>
      </c>
      <c r="AE70" s="29">
        <v>344823.67</v>
      </c>
      <c r="AF70" s="29">
        <v>404083.55</v>
      </c>
      <c r="AG70" s="29">
        <f t="shared" si="55"/>
        <v>751775.1699999999</v>
      </c>
      <c r="AH70" s="29">
        <f t="shared" si="56"/>
        <v>14921.400000000023</v>
      </c>
      <c r="AI70" s="26">
        <f t="shared" si="34"/>
        <v>2126596.88</v>
      </c>
      <c r="AJ70" s="24">
        <f t="shared" si="8"/>
        <v>404.08</v>
      </c>
    </row>
    <row r="71" spans="1:36" ht="28.5" customHeight="1">
      <c r="A71" s="80"/>
      <c r="B71" s="37" t="s">
        <v>26</v>
      </c>
      <c r="C71" s="26">
        <v>959971.94</v>
      </c>
      <c r="D71" s="27"/>
      <c r="E71" s="28"/>
      <c r="F71" s="29">
        <v>436904.54</v>
      </c>
      <c r="G71" s="29">
        <v>215845.85</v>
      </c>
      <c r="H71" s="29">
        <v>307221.55</v>
      </c>
      <c r="I71" s="29">
        <f t="shared" si="50"/>
        <v>959971.94</v>
      </c>
      <c r="J71" s="29">
        <f t="shared" si="1"/>
        <v>0</v>
      </c>
      <c r="K71" s="30">
        <v>1727108.9200000002</v>
      </c>
      <c r="L71" s="27"/>
      <c r="M71" s="28"/>
      <c r="N71" s="29">
        <v>580020.66</v>
      </c>
      <c r="O71" s="29">
        <v>632086.56</v>
      </c>
      <c r="P71" s="29">
        <v>515001.7</v>
      </c>
      <c r="Q71" s="29">
        <f t="shared" si="51"/>
        <v>1727108.9200000002</v>
      </c>
      <c r="R71" s="29">
        <f t="shared" si="52"/>
        <v>0</v>
      </c>
      <c r="S71" s="30">
        <v>1027515.31</v>
      </c>
      <c r="T71" s="27"/>
      <c r="U71" s="28"/>
      <c r="V71" s="29">
        <v>460157</v>
      </c>
      <c r="W71" s="29">
        <v>305586.04</v>
      </c>
      <c r="X71" s="29">
        <v>261772.27</v>
      </c>
      <c r="Y71" s="29">
        <f t="shared" si="53"/>
        <v>1027515.31</v>
      </c>
      <c r="Z71" s="29">
        <f t="shared" si="54"/>
        <v>0</v>
      </c>
      <c r="AA71" s="30">
        <v>2035735.74</v>
      </c>
      <c r="AB71" s="27"/>
      <c r="AC71" s="28"/>
      <c r="AD71" s="23">
        <v>1059489.93</v>
      </c>
      <c r="AE71" s="29">
        <v>561154.82</v>
      </c>
      <c r="AF71" s="29">
        <v>397451.72</v>
      </c>
      <c r="AG71" s="29">
        <f t="shared" si="55"/>
        <v>2018096.47</v>
      </c>
      <c r="AH71" s="29">
        <f t="shared" si="56"/>
        <v>17639.27000000002</v>
      </c>
      <c r="AI71" s="26">
        <f t="shared" si="34"/>
        <v>5750331.91</v>
      </c>
      <c r="AJ71" s="24">
        <f aca="true" t="shared" si="57" ref="AJ71:AJ134">ROUND(AF71/1000,2)</f>
        <v>397.45</v>
      </c>
    </row>
    <row r="72" spans="1:36" ht="28.5" customHeight="1">
      <c r="A72" s="80"/>
      <c r="B72" s="37" t="s">
        <v>27</v>
      </c>
      <c r="C72" s="26">
        <v>1592642.8399999999</v>
      </c>
      <c r="D72" s="27">
        <v>20003.19</v>
      </c>
      <c r="E72" s="28">
        <f>10247.07+9756.12</f>
        <v>20003.190000000002</v>
      </c>
      <c r="F72" s="29">
        <v>258213.53</v>
      </c>
      <c r="G72" s="29">
        <v>443306.94</v>
      </c>
      <c r="H72" s="29">
        <v>891122.37</v>
      </c>
      <c r="I72" s="29">
        <f t="shared" si="50"/>
        <v>1592642.8399999999</v>
      </c>
      <c r="J72" s="29">
        <f t="shared" si="1"/>
        <v>0</v>
      </c>
      <c r="K72" s="30">
        <v>2631127.34</v>
      </c>
      <c r="L72" s="27">
        <v>9756.12</v>
      </c>
      <c r="M72" s="28">
        <v>9756.12</v>
      </c>
      <c r="N72" s="29">
        <v>655529.97</v>
      </c>
      <c r="O72" s="29">
        <v>727524.72</v>
      </c>
      <c r="P72" s="29">
        <v>1248072.65</v>
      </c>
      <c r="Q72" s="29">
        <f t="shared" si="51"/>
        <v>2631127.34</v>
      </c>
      <c r="R72" s="29">
        <f t="shared" si="52"/>
        <v>0</v>
      </c>
      <c r="S72" s="30">
        <v>2148188.01</v>
      </c>
      <c r="T72" s="27"/>
      <c r="U72" s="28"/>
      <c r="V72" s="29">
        <v>424843.35</v>
      </c>
      <c r="W72" s="29">
        <v>521704.2</v>
      </c>
      <c r="X72" s="29">
        <v>1201640.46</v>
      </c>
      <c r="Y72" s="29">
        <f t="shared" si="53"/>
        <v>2148188.01</v>
      </c>
      <c r="Z72" s="29">
        <f t="shared" si="54"/>
        <v>0</v>
      </c>
      <c r="AA72" s="30">
        <v>2678890.8</v>
      </c>
      <c r="AB72" s="27"/>
      <c r="AC72" s="28"/>
      <c r="AD72" s="23">
        <v>295263.81</v>
      </c>
      <c r="AE72" s="29">
        <v>1278382.56</v>
      </c>
      <c r="AF72" s="29">
        <v>1103768.41</v>
      </c>
      <c r="AG72" s="29">
        <f t="shared" si="55"/>
        <v>2677414.7800000003</v>
      </c>
      <c r="AH72" s="29">
        <f t="shared" si="56"/>
        <v>1476.019999999553</v>
      </c>
      <c r="AI72" s="26">
        <f t="shared" si="34"/>
        <v>9080608.299999999</v>
      </c>
      <c r="AJ72" s="24">
        <f t="shared" si="57"/>
        <v>1103.77</v>
      </c>
    </row>
    <row r="73" spans="1:36" ht="28.5" customHeight="1">
      <c r="A73" s="80"/>
      <c r="B73" s="37" t="s">
        <v>18</v>
      </c>
      <c r="C73" s="26">
        <v>1915673.74</v>
      </c>
      <c r="D73" s="27">
        <v>3151.34</v>
      </c>
      <c r="E73" s="28">
        <f>1192.44+1153.26+805.64</f>
        <v>3151.3399999999997</v>
      </c>
      <c r="F73" s="29">
        <v>842180.5700000001</v>
      </c>
      <c r="G73" s="29">
        <v>114953.58</v>
      </c>
      <c r="H73" s="29">
        <v>958539.59</v>
      </c>
      <c r="I73" s="29">
        <f t="shared" si="50"/>
        <v>1915673.74</v>
      </c>
      <c r="J73" s="29">
        <f t="shared" si="1"/>
        <v>0</v>
      </c>
      <c r="K73" s="30">
        <v>3272282.07</v>
      </c>
      <c r="L73" s="27">
        <v>3642.94</v>
      </c>
      <c r="M73" s="28">
        <f>2431.4+1211.54</f>
        <v>3642.94</v>
      </c>
      <c r="N73" s="29">
        <v>1187533.27</v>
      </c>
      <c r="O73" s="29">
        <v>726987.82</v>
      </c>
      <c r="P73" s="29">
        <v>1357760.98</v>
      </c>
      <c r="Q73" s="29">
        <f t="shared" si="51"/>
        <v>3272282.07</v>
      </c>
      <c r="R73" s="29">
        <f t="shared" si="52"/>
        <v>0</v>
      </c>
      <c r="S73" s="30">
        <v>1365733.6800000002</v>
      </c>
      <c r="T73" s="27">
        <v>95.59</v>
      </c>
      <c r="U73" s="28">
        <v>95.59</v>
      </c>
      <c r="V73" s="29">
        <v>363533.69</v>
      </c>
      <c r="W73" s="29">
        <v>655303.11</v>
      </c>
      <c r="X73" s="29">
        <v>346896.88</v>
      </c>
      <c r="Y73" s="29">
        <f t="shared" si="53"/>
        <v>1365733.6800000002</v>
      </c>
      <c r="Z73" s="29">
        <f t="shared" si="54"/>
        <v>0</v>
      </c>
      <c r="AA73" s="30">
        <v>3066813.93</v>
      </c>
      <c r="AB73" s="27">
        <v>286.78</v>
      </c>
      <c r="AC73" s="28">
        <v>286.78</v>
      </c>
      <c r="AD73" s="23">
        <v>589466.95</v>
      </c>
      <c r="AE73" s="29">
        <v>625302.82</v>
      </c>
      <c r="AF73" s="29">
        <v>1816859.96</v>
      </c>
      <c r="AG73" s="29">
        <f t="shared" si="55"/>
        <v>3031629.73</v>
      </c>
      <c r="AH73" s="29">
        <f t="shared" si="56"/>
        <v>35184.200000000186</v>
      </c>
      <c r="AI73" s="26">
        <f t="shared" si="34"/>
        <v>9627680.07</v>
      </c>
      <c r="AJ73" s="24">
        <f t="shared" si="57"/>
        <v>1816.86</v>
      </c>
    </row>
    <row r="74" spans="1:36" ht="28.5" customHeight="1">
      <c r="A74" s="80"/>
      <c r="B74" s="37" t="s">
        <v>28</v>
      </c>
      <c r="C74" s="26">
        <v>645696.92</v>
      </c>
      <c r="D74" s="27"/>
      <c r="E74" s="28"/>
      <c r="F74" s="29">
        <v>186401.23</v>
      </c>
      <c r="G74" s="29">
        <v>258764.93</v>
      </c>
      <c r="H74" s="29">
        <v>200530.76</v>
      </c>
      <c r="I74" s="29">
        <f t="shared" si="50"/>
        <v>645696.92</v>
      </c>
      <c r="J74" s="29">
        <f t="shared" si="1"/>
        <v>0</v>
      </c>
      <c r="K74" s="30">
        <v>1096252.3</v>
      </c>
      <c r="L74" s="27"/>
      <c r="M74" s="28"/>
      <c r="N74" s="29">
        <v>243417.03</v>
      </c>
      <c r="O74" s="29">
        <v>257346.72</v>
      </c>
      <c r="P74" s="29">
        <v>595488.55</v>
      </c>
      <c r="Q74" s="29">
        <f t="shared" si="51"/>
        <v>1096252.3</v>
      </c>
      <c r="R74" s="29">
        <f t="shared" si="52"/>
        <v>0</v>
      </c>
      <c r="S74" s="30">
        <v>722294.1</v>
      </c>
      <c r="T74" s="27"/>
      <c r="U74" s="28"/>
      <c r="V74" s="29">
        <v>178666.99</v>
      </c>
      <c r="W74" s="29">
        <v>241821.23</v>
      </c>
      <c r="X74" s="29">
        <v>301805.88</v>
      </c>
      <c r="Y74" s="29">
        <f t="shared" si="53"/>
        <v>722294.1</v>
      </c>
      <c r="Z74" s="29">
        <f t="shared" si="54"/>
        <v>0</v>
      </c>
      <c r="AA74" s="30">
        <v>1161102.72</v>
      </c>
      <c r="AB74" s="27"/>
      <c r="AC74" s="28"/>
      <c r="AD74" s="23">
        <v>355514.49</v>
      </c>
      <c r="AE74" s="29">
        <v>291996.95</v>
      </c>
      <c r="AF74" s="29">
        <v>513025.75</v>
      </c>
      <c r="AG74" s="29">
        <f t="shared" si="55"/>
        <v>1160537.19</v>
      </c>
      <c r="AH74" s="29">
        <f t="shared" si="56"/>
        <v>565.5300000000279</v>
      </c>
      <c r="AI74" s="26">
        <f t="shared" si="34"/>
        <v>3625346.04</v>
      </c>
      <c r="AJ74" s="24">
        <f t="shared" si="57"/>
        <v>513.03</v>
      </c>
    </row>
    <row r="75" spans="1:36" ht="28.5" customHeight="1">
      <c r="A75" s="80"/>
      <c r="B75" s="37" t="s">
        <v>29</v>
      </c>
      <c r="C75" s="26">
        <v>2621275.69</v>
      </c>
      <c r="D75" s="27">
        <v>128.64</v>
      </c>
      <c r="E75" s="28">
        <f>42.88+42.88+42.88</f>
        <v>128.64000000000001</v>
      </c>
      <c r="F75" s="29">
        <v>322661.57</v>
      </c>
      <c r="G75" s="29">
        <v>1426252.23</v>
      </c>
      <c r="H75" s="29">
        <v>872361.89</v>
      </c>
      <c r="I75" s="29">
        <f t="shared" si="50"/>
        <v>2621275.69</v>
      </c>
      <c r="J75" s="29">
        <f t="shared" si="1"/>
        <v>0</v>
      </c>
      <c r="K75" s="30">
        <v>3830535.1099999994</v>
      </c>
      <c r="L75" s="27">
        <v>171.52</v>
      </c>
      <c r="M75" s="28">
        <f>85.76+85.76</f>
        <v>171.52</v>
      </c>
      <c r="N75" s="29">
        <v>1209692.94</v>
      </c>
      <c r="O75" s="29">
        <v>1473476.66</v>
      </c>
      <c r="P75" s="29">
        <v>1147365.51</v>
      </c>
      <c r="Q75" s="29">
        <f t="shared" si="51"/>
        <v>3830535.1099999994</v>
      </c>
      <c r="R75" s="29">
        <f t="shared" si="52"/>
        <v>0</v>
      </c>
      <c r="S75" s="30">
        <v>2263531.36</v>
      </c>
      <c r="T75" s="27">
        <v>517.68</v>
      </c>
      <c r="U75" s="21">
        <f>258.84+258.84</f>
        <v>517.68</v>
      </c>
      <c r="V75" s="29">
        <v>1861806.56</v>
      </c>
      <c r="W75" s="29">
        <v>355045.17</v>
      </c>
      <c r="X75" s="29">
        <v>46679.63</v>
      </c>
      <c r="Y75" s="29">
        <f t="shared" si="53"/>
        <v>2263531.36</v>
      </c>
      <c r="Z75" s="29">
        <f t="shared" si="54"/>
        <v>0</v>
      </c>
      <c r="AA75" s="30">
        <v>7651914.4</v>
      </c>
      <c r="AB75" s="27">
        <v>1035.36</v>
      </c>
      <c r="AC75" s="28">
        <v>1035.36</v>
      </c>
      <c r="AD75" s="23">
        <v>1319915.64</v>
      </c>
      <c r="AE75" s="29">
        <v>2806854.6</v>
      </c>
      <c r="AF75" s="29">
        <v>3524055.35</v>
      </c>
      <c r="AG75" s="29">
        <f t="shared" si="55"/>
        <v>7650825.59</v>
      </c>
      <c r="AH75" s="29">
        <f t="shared" si="56"/>
        <v>1088.8100000005215</v>
      </c>
      <c r="AI75" s="26">
        <f t="shared" si="34"/>
        <v>16369109.759999998</v>
      </c>
      <c r="AJ75" s="24">
        <f t="shared" si="57"/>
        <v>3524.06</v>
      </c>
    </row>
    <row r="76" spans="1:36" ht="27.75" customHeight="1">
      <c r="A76" s="80"/>
      <c r="B76" s="37" t="s">
        <v>30</v>
      </c>
      <c r="C76" s="26">
        <v>92440.09</v>
      </c>
      <c r="D76" s="27"/>
      <c r="E76" s="28"/>
      <c r="F76" s="29">
        <v>11610.96</v>
      </c>
      <c r="G76" s="29">
        <v>34794.02</v>
      </c>
      <c r="H76" s="29">
        <v>46035.11</v>
      </c>
      <c r="I76" s="29">
        <f t="shared" si="50"/>
        <v>92440.09</v>
      </c>
      <c r="J76" s="29">
        <f t="shared" si="1"/>
        <v>0</v>
      </c>
      <c r="K76" s="30">
        <v>228736.15</v>
      </c>
      <c r="L76" s="27"/>
      <c r="M76" s="28"/>
      <c r="N76" s="29">
        <v>83655.62</v>
      </c>
      <c r="O76" s="29">
        <v>8930.37</v>
      </c>
      <c r="P76" s="29">
        <v>136150.16</v>
      </c>
      <c r="Q76" s="29">
        <f t="shared" si="51"/>
        <v>228736.15</v>
      </c>
      <c r="R76" s="29">
        <f t="shared" si="52"/>
        <v>0</v>
      </c>
      <c r="S76" s="30">
        <v>55479.77</v>
      </c>
      <c r="T76" s="27"/>
      <c r="U76" s="28"/>
      <c r="V76" s="29">
        <v>39208.52</v>
      </c>
      <c r="W76" s="29">
        <v>0</v>
      </c>
      <c r="X76" s="29">
        <v>16271.25</v>
      </c>
      <c r="Y76" s="29">
        <f t="shared" si="53"/>
        <v>55479.77</v>
      </c>
      <c r="Z76" s="29">
        <f t="shared" si="54"/>
        <v>0</v>
      </c>
      <c r="AA76" s="30">
        <v>343640.85</v>
      </c>
      <c r="AB76" s="27"/>
      <c r="AC76" s="28"/>
      <c r="AD76" s="23">
        <v>32270.8</v>
      </c>
      <c r="AE76" s="29">
        <v>75735.38</v>
      </c>
      <c r="AF76" s="29">
        <v>212735.81</v>
      </c>
      <c r="AG76" s="29">
        <f t="shared" si="55"/>
        <v>320741.99</v>
      </c>
      <c r="AH76" s="29">
        <f t="shared" si="56"/>
        <v>22898.859999999986</v>
      </c>
      <c r="AI76" s="26">
        <f t="shared" si="34"/>
        <v>720296.86</v>
      </c>
      <c r="AJ76" s="24">
        <f t="shared" si="57"/>
        <v>212.74</v>
      </c>
    </row>
    <row r="77" spans="1:36" ht="43.5" customHeight="1">
      <c r="A77" s="80"/>
      <c r="B77" s="37" t="s">
        <v>31</v>
      </c>
      <c r="C77" s="26">
        <v>195473.61</v>
      </c>
      <c r="D77" s="27"/>
      <c r="E77" s="28"/>
      <c r="F77" s="29">
        <v>56182.14</v>
      </c>
      <c r="G77" s="29">
        <v>58428.69</v>
      </c>
      <c r="H77" s="29">
        <v>80862.78</v>
      </c>
      <c r="I77" s="29">
        <f t="shared" si="50"/>
        <v>195473.61</v>
      </c>
      <c r="J77" s="29">
        <f t="shared" si="1"/>
        <v>0</v>
      </c>
      <c r="K77" s="30">
        <v>269361.16</v>
      </c>
      <c r="L77" s="27"/>
      <c r="M77" s="28"/>
      <c r="N77" s="29">
        <v>269361.16</v>
      </c>
      <c r="O77" s="29">
        <v>0</v>
      </c>
      <c r="P77" s="29">
        <v>0</v>
      </c>
      <c r="Q77" s="29">
        <f t="shared" si="51"/>
        <v>269361.16</v>
      </c>
      <c r="R77" s="29">
        <f t="shared" si="52"/>
        <v>0</v>
      </c>
      <c r="S77" s="30">
        <v>0</v>
      </c>
      <c r="T77" s="27"/>
      <c r="U77" s="28"/>
      <c r="V77" s="29">
        <v>0</v>
      </c>
      <c r="W77" s="29">
        <v>0</v>
      </c>
      <c r="X77" s="29">
        <v>0</v>
      </c>
      <c r="Y77" s="29">
        <f t="shared" si="53"/>
        <v>0</v>
      </c>
      <c r="Z77" s="29">
        <f t="shared" si="54"/>
        <v>0</v>
      </c>
      <c r="AA77" s="30">
        <v>412647.37</v>
      </c>
      <c r="AB77" s="27"/>
      <c r="AC77" s="28"/>
      <c r="AD77" s="23">
        <v>0</v>
      </c>
      <c r="AE77" s="29">
        <v>6348.16</v>
      </c>
      <c r="AF77" s="29">
        <v>11084.93</v>
      </c>
      <c r="AG77" s="29">
        <f t="shared" si="55"/>
        <v>17433.09</v>
      </c>
      <c r="AH77" s="29">
        <f t="shared" si="56"/>
        <v>395214.27999999997</v>
      </c>
      <c r="AI77" s="26">
        <f t="shared" si="34"/>
        <v>877482.1399999999</v>
      </c>
      <c r="AJ77" s="24">
        <f t="shared" si="57"/>
        <v>11.08</v>
      </c>
    </row>
    <row r="78" spans="1:36" ht="33.75" customHeight="1">
      <c r="A78" s="80"/>
      <c r="B78" s="37" t="s">
        <v>32</v>
      </c>
      <c r="C78" s="26">
        <v>242556.30000000005</v>
      </c>
      <c r="D78" s="27"/>
      <c r="E78" s="28"/>
      <c r="F78" s="29">
        <v>0</v>
      </c>
      <c r="G78" s="29">
        <v>3113.04</v>
      </c>
      <c r="H78" s="29">
        <v>239443.26</v>
      </c>
      <c r="I78" s="29">
        <f t="shared" si="50"/>
        <v>242556.30000000002</v>
      </c>
      <c r="J78" s="29">
        <f t="shared" si="1"/>
        <v>0</v>
      </c>
      <c r="K78" s="30">
        <v>530781.94</v>
      </c>
      <c r="L78" s="27"/>
      <c r="M78" s="28"/>
      <c r="N78" s="29">
        <v>94676.09</v>
      </c>
      <c r="O78" s="29">
        <v>418974.1</v>
      </c>
      <c r="P78" s="29">
        <v>17131.75</v>
      </c>
      <c r="Q78" s="29">
        <f t="shared" si="51"/>
        <v>530781.94</v>
      </c>
      <c r="R78" s="29">
        <f t="shared" si="52"/>
        <v>0</v>
      </c>
      <c r="S78" s="30">
        <v>299813.26999999996</v>
      </c>
      <c r="T78" s="27"/>
      <c r="U78" s="28"/>
      <c r="V78" s="29">
        <v>204385.68</v>
      </c>
      <c r="W78" s="29">
        <v>94880.03</v>
      </c>
      <c r="X78" s="29">
        <v>547.56</v>
      </c>
      <c r="Y78" s="29">
        <f t="shared" si="53"/>
        <v>299813.26999999996</v>
      </c>
      <c r="Z78" s="29">
        <f t="shared" si="54"/>
        <v>0</v>
      </c>
      <c r="AA78" s="30">
        <v>516356.52</v>
      </c>
      <c r="AB78" s="27"/>
      <c r="AC78" s="28"/>
      <c r="AD78" s="23">
        <v>242283.03</v>
      </c>
      <c r="AE78" s="29">
        <v>265896.18</v>
      </c>
      <c r="AF78" s="29">
        <v>6533.32</v>
      </c>
      <c r="AG78" s="29">
        <f t="shared" si="55"/>
        <v>514712.52999999997</v>
      </c>
      <c r="AH78" s="29">
        <f t="shared" si="56"/>
        <v>1643.990000000049</v>
      </c>
      <c r="AI78" s="26">
        <f t="shared" si="34"/>
        <v>1589508.03</v>
      </c>
      <c r="AJ78" s="24">
        <f t="shared" si="57"/>
        <v>6.53</v>
      </c>
    </row>
    <row r="79" spans="1:36" ht="27.75" customHeight="1">
      <c r="A79" s="80"/>
      <c r="B79" s="37" t="s">
        <v>42</v>
      </c>
      <c r="C79" s="26">
        <v>2696166.03</v>
      </c>
      <c r="D79" s="27">
        <v>104.64</v>
      </c>
      <c r="E79" s="28">
        <v>104.64</v>
      </c>
      <c r="F79" s="29">
        <v>999898.75</v>
      </c>
      <c r="G79" s="29">
        <v>675046.95</v>
      </c>
      <c r="H79" s="29">
        <v>1021220.33</v>
      </c>
      <c r="I79" s="29">
        <f t="shared" si="50"/>
        <v>2696166.03</v>
      </c>
      <c r="J79" s="29">
        <f t="shared" si="1"/>
        <v>0</v>
      </c>
      <c r="K79" s="30">
        <v>4193262.0700000003</v>
      </c>
      <c r="L79" s="27"/>
      <c r="M79" s="28"/>
      <c r="N79" s="29">
        <v>970574.23</v>
      </c>
      <c r="O79" s="29">
        <v>2305825.43</v>
      </c>
      <c r="P79" s="29">
        <v>916862.41</v>
      </c>
      <c r="Q79" s="29">
        <f t="shared" si="51"/>
        <v>4193262.0700000003</v>
      </c>
      <c r="R79" s="29">
        <f t="shared" si="52"/>
        <v>0</v>
      </c>
      <c r="S79" s="30">
        <v>1890100.34</v>
      </c>
      <c r="T79" s="27"/>
      <c r="U79" s="28"/>
      <c r="V79" s="29">
        <v>943400.51</v>
      </c>
      <c r="W79" s="29">
        <v>492347.49</v>
      </c>
      <c r="X79" s="29">
        <v>454352.34</v>
      </c>
      <c r="Y79" s="29">
        <f t="shared" si="53"/>
        <v>1890100.34</v>
      </c>
      <c r="Z79" s="29">
        <f t="shared" si="54"/>
        <v>0</v>
      </c>
      <c r="AA79" s="30">
        <v>4707455.37</v>
      </c>
      <c r="AB79" s="27"/>
      <c r="AC79" s="28"/>
      <c r="AD79" s="23">
        <v>1034945.91</v>
      </c>
      <c r="AE79" s="29">
        <v>1210711.95</v>
      </c>
      <c r="AF79" s="29">
        <v>2458802.97</v>
      </c>
      <c r="AG79" s="29">
        <f t="shared" si="55"/>
        <v>4704460.83</v>
      </c>
      <c r="AH79" s="29">
        <f t="shared" si="56"/>
        <v>2994.5400000000373</v>
      </c>
      <c r="AI79" s="26">
        <f t="shared" si="34"/>
        <v>13487088.45</v>
      </c>
      <c r="AJ79" s="24">
        <f t="shared" si="57"/>
        <v>2458.8</v>
      </c>
    </row>
    <row r="80" spans="1:36" ht="30" customHeight="1">
      <c r="A80" s="80"/>
      <c r="B80" s="37" t="s">
        <v>51</v>
      </c>
      <c r="C80" s="26">
        <v>2422719.73</v>
      </c>
      <c r="D80" s="27"/>
      <c r="E80" s="28"/>
      <c r="F80" s="29">
        <v>391532.49</v>
      </c>
      <c r="G80" s="29">
        <v>1232155.56</v>
      </c>
      <c r="H80" s="29">
        <v>799031.68</v>
      </c>
      <c r="I80" s="29">
        <f aca="true" t="shared" si="58" ref="I80:I86">F80+G80+H80</f>
        <v>2422719.73</v>
      </c>
      <c r="J80" s="29">
        <f aca="true" t="shared" si="59" ref="J80:J86">C80-I80</f>
        <v>0</v>
      </c>
      <c r="K80" s="30">
        <v>2006402.53</v>
      </c>
      <c r="L80" s="27"/>
      <c r="M80" s="28"/>
      <c r="N80" s="29">
        <v>585208.52</v>
      </c>
      <c r="O80" s="36">
        <v>624853.47</v>
      </c>
      <c r="P80" s="29">
        <v>796340.54</v>
      </c>
      <c r="Q80" s="29">
        <f aca="true" t="shared" si="60" ref="Q80:Q86">N80+O80+P80</f>
        <v>2006402.53</v>
      </c>
      <c r="R80" s="29">
        <f t="shared" si="52"/>
        <v>0</v>
      </c>
      <c r="S80" s="30">
        <v>2911404.1</v>
      </c>
      <c r="T80" s="27"/>
      <c r="U80" s="28"/>
      <c r="V80" s="29">
        <v>984113</v>
      </c>
      <c r="W80" s="29">
        <v>470039.49</v>
      </c>
      <c r="X80" s="44">
        <v>1457251.61</v>
      </c>
      <c r="Y80" s="29">
        <f aca="true" t="shared" si="61" ref="Y80:Y86">V80+W80+X80</f>
        <v>2911404.1</v>
      </c>
      <c r="Z80" s="29">
        <f t="shared" si="54"/>
        <v>0</v>
      </c>
      <c r="AA80" s="30">
        <v>5716706.07</v>
      </c>
      <c r="AB80" s="27"/>
      <c r="AC80" s="28"/>
      <c r="AD80" s="23">
        <v>1143360.64</v>
      </c>
      <c r="AE80" s="29">
        <v>1217624.29</v>
      </c>
      <c r="AF80" s="29">
        <v>3002460.23</v>
      </c>
      <c r="AG80" s="29">
        <f aca="true" t="shared" si="62" ref="AG80:AG86">AD80+AE80+AF80</f>
        <v>5363445.16</v>
      </c>
      <c r="AH80" s="29">
        <f t="shared" si="56"/>
        <v>353260.91000000015</v>
      </c>
      <c r="AI80" s="26">
        <f t="shared" si="34"/>
        <v>13057232.43</v>
      </c>
      <c r="AJ80" s="24">
        <f t="shared" si="57"/>
        <v>3002.46</v>
      </c>
    </row>
    <row r="81" spans="1:36" ht="30" customHeight="1">
      <c r="A81" s="80"/>
      <c r="B81" s="37" t="s">
        <v>66</v>
      </c>
      <c r="C81" s="26">
        <v>52296.01000000001</v>
      </c>
      <c r="D81" s="27"/>
      <c r="E81" s="28"/>
      <c r="F81" s="29">
        <v>0</v>
      </c>
      <c r="G81" s="29">
        <v>10567.18</v>
      </c>
      <c r="H81" s="29">
        <v>41728.83</v>
      </c>
      <c r="I81" s="29">
        <f t="shared" si="58"/>
        <v>52296.01</v>
      </c>
      <c r="J81" s="29">
        <f t="shared" si="59"/>
        <v>0</v>
      </c>
      <c r="K81" s="30">
        <v>41030.049999999996</v>
      </c>
      <c r="L81" s="27"/>
      <c r="M81" s="28"/>
      <c r="N81" s="29">
        <v>0</v>
      </c>
      <c r="O81" s="29">
        <v>39087.67</v>
      </c>
      <c r="P81" s="29">
        <v>1942.38</v>
      </c>
      <c r="Q81" s="29">
        <f t="shared" si="60"/>
        <v>41030.049999999996</v>
      </c>
      <c r="R81" s="29">
        <f t="shared" si="52"/>
        <v>0</v>
      </c>
      <c r="S81" s="30">
        <v>72370.86</v>
      </c>
      <c r="T81" s="27"/>
      <c r="U81" s="28"/>
      <c r="V81" s="29">
        <v>32704.38</v>
      </c>
      <c r="W81" s="29">
        <v>3575.64</v>
      </c>
      <c r="X81" s="43">
        <v>36090.84</v>
      </c>
      <c r="Y81" s="29">
        <f t="shared" si="61"/>
        <v>72370.86</v>
      </c>
      <c r="Z81" s="31">
        <f t="shared" si="54"/>
        <v>0</v>
      </c>
      <c r="AA81" s="30">
        <v>282094.4</v>
      </c>
      <c r="AB81" s="27"/>
      <c r="AC81" s="28"/>
      <c r="AD81" s="23">
        <v>12658.43</v>
      </c>
      <c r="AE81" s="29">
        <v>46647.54</v>
      </c>
      <c r="AF81" s="29">
        <v>75313.95</v>
      </c>
      <c r="AG81" s="29">
        <f t="shared" si="62"/>
        <v>134619.91999999998</v>
      </c>
      <c r="AH81" s="29">
        <f t="shared" si="56"/>
        <v>147474.48000000004</v>
      </c>
      <c r="AI81" s="26">
        <f t="shared" si="34"/>
        <v>447791.32</v>
      </c>
      <c r="AJ81" s="24">
        <f t="shared" si="57"/>
        <v>75.31</v>
      </c>
    </row>
    <row r="82" spans="1:36" ht="30" customHeight="1">
      <c r="A82" s="80"/>
      <c r="B82" s="37" t="s">
        <v>58</v>
      </c>
      <c r="C82" s="26">
        <v>666782.31</v>
      </c>
      <c r="D82" s="27"/>
      <c r="E82" s="28"/>
      <c r="F82" s="29">
        <v>49969.8</v>
      </c>
      <c r="G82" s="29">
        <v>223414.29</v>
      </c>
      <c r="H82" s="29">
        <v>393398.22</v>
      </c>
      <c r="I82" s="29">
        <f t="shared" si="58"/>
        <v>666782.31</v>
      </c>
      <c r="J82" s="29">
        <f t="shared" si="59"/>
        <v>0</v>
      </c>
      <c r="K82" s="30">
        <v>1195622.3199999998</v>
      </c>
      <c r="L82" s="27"/>
      <c r="M82" s="28"/>
      <c r="N82" s="29">
        <v>210578.11</v>
      </c>
      <c r="O82" s="29">
        <v>421352.02</v>
      </c>
      <c r="P82" s="29">
        <v>563692.19</v>
      </c>
      <c r="Q82" s="29">
        <f t="shared" si="60"/>
        <v>1195622.3199999998</v>
      </c>
      <c r="R82" s="29">
        <f t="shared" si="52"/>
        <v>0</v>
      </c>
      <c r="S82" s="30">
        <v>1073057.6300000001</v>
      </c>
      <c r="T82" s="27"/>
      <c r="U82" s="28"/>
      <c r="V82" s="29">
        <v>315528.84</v>
      </c>
      <c r="W82" s="29">
        <v>345142.75</v>
      </c>
      <c r="X82" s="29">
        <v>412386.04</v>
      </c>
      <c r="Y82" s="29">
        <f t="shared" si="61"/>
        <v>1073057.6300000001</v>
      </c>
      <c r="Z82" s="29">
        <f t="shared" si="54"/>
        <v>0</v>
      </c>
      <c r="AA82" s="30">
        <v>1565859.73</v>
      </c>
      <c r="AB82" s="27"/>
      <c r="AC82" s="28"/>
      <c r="AD82" s="23">
        <v>425717.51</v>
      </c>
      <c r="AE82" s="29">
        <v>495123.32</v>
      </c>
      <c r="AF82" s="29">
        <v>644983.98</v>
      </c>
      <c r="AG82" s="29">
        <f t="shared" si="62"/>
        <v>1565824.81</v>
      </c>
      <c r="AH82" s="29">
        <f t="shared" si="56"/>
        <v>34.919999999925494</v>
      </c>
      <c r="AI82" s="26">
        <f t="shared" si="34"/>
        <v>4501321.99</v>
      </c>
      <c r="AJ82" s="24">
        <f t="shared" si="57"/>
        <v>644.98</v>
      </c>
    </row>
    <row r="83" spans="1:36" ht="30" customHeight="1">
      <c r="A83" s="80"/>
      <c r="B83" s="37" t="s">
        <v>53</v>
      </c>
      <c r="C83" s="26">
        <v>63854.03</v>
      </c>
      <c r="D83" s="27"/>
      <c r="E83" s="28"/>
      <c r="F83" s="29">
        <v>1684.7</v>
      </c>
      <c r="G83" s="29">
        <v>2185.45</v>
      </c>
      <c r="H83" s="29">
        <v>59983.88</v>
      </c>
      <c r="I83" s="29">
        <f t="shared" si="58"/>
        <v>63854.03</v>
      </c>
      <c r="J83" s="29">
        <f t="shared" si="59"/>
        <v>0</v>
      </c>
      <c r="K83" s="30">
        <v>302995.32</v>
      </c>
      <c r="L83" s="27">
        <v>1058.76</v>
      </c>
      <c r="M83" s="28">
        <f>705.84+352.92</f>
        <v>1058.76</v>
      </c>
      <c r="N83" s="29">
        <v>51687.280000000006</v>
      </c>
      <c r="O83" s="29">
        <v>7745.59</v>
      </c>
      <c r="P83" s="29">
        <v>243562.45</v>
      </c>
      <c r="Q83" s="29">
        <f t="shared" si="60"/>
        <v>302995.32</v>
      </c>
      <c r="R83" s="29">
        <f t="shared" si="52"/>
        <v>0</v>
      </c>
      <c r="S83" s="30">
        <v>234822.40000000002</v>
      </c>
      <c r="T83" s="27"/>
      <c r="U83" s="28"/>
      <c r="V83" s="29">
        <v>50505.42</v>
      </c>
      <c r="W83" s="29">
        <v>25719.41</v>
      </c>
      <c r="X83" s="29">
        <v>158597.57</v>
      </c>
      <c r="Y83" s="29">
        <f t="shared" si="61"/>
        <v>234822.40000000002</v>
      </c>
      <c r="Z83" s="29">
        <f t="shared" si="54"/>
        <v>0</v>
      </c>
      <c r="AA83" s="30">
        <v>429419.92</v>
      </c>
      <c r="AB83" s="27"/>
      <c r="AC83" s="28"/>
      <c r="AD83" s="23">
        <v>49998.74</v>
      </c>
      <c r="AE83" s="29">
        <v>18213.15</v>
      </c>
      <c r="AF83" s="29">
        <v>270182.42</v>
      </c>
      <c r="AG83" s="29">
        <f t="shared" si="62"/>
        <v>338394.31</v>
      </c>
      <c r="AH83" s="29">
        <f t="shared" si="56"/>
        <v>91025.60999999999</v>
      </c>
      <c r="AI83" s="26">
        <f t="shared" si="34"/>
        <v>1032150.4299999999</v>
      </c>
      <c r="AJ83" s="24">
        <f t="shared" si="57"/>
        <v>270.18</v>
      </c>
    </row>
    <row r="84" spans="1:36" ht="40.5" customHeight="1">
      <c r="A84" s="80"/>
      <c r="B84" s="17" t="s">
        <v>104</v>
      </c>
      <c r="C84" s="26">
        <v>31784.06</v>
      </c>
      <c r="D84" s="27"/>
      <c r="E84" s="28"/>
      <c r="F84" s="29">
        <v>27771.55</v>
      </c>
      <c r="G84" s="29">
        <v>4012.51</v>
      </c>
      <c r="H84" s="29">
        <v>0</v>
      </c>
      <c r="I84" s="29">
        <f t="shared" si="58"/>
        <v>31784.059999999998</v>
      </c>
      <c r="J84" s="29">
        <f t="shared" si="59"/>
        <v>0</v>
      </c>
      <c r="K84" s="30">
        <v>0</v>
      </c>
      <c r="L84" s="27"/>
      <c r="M84" s="28"/>
      <c r="N84" s="29">
        <v>0</v>
      </c>
      <c r="O84" s="29">
        <v>0</v>
      </c>
      <c r="P84" s="29">
        <v>0</v>
      </c>
      <c r="Q84" s="29">
        <f t="shared" si="60"/>
        <v>0</v>
      </c>
      <c r="R84" s="29">
        <f t="shared" si="52"/>
        <v>0</v>
      </c>
      <c r="S84" s="30">
        <v>0</v>
      </c>
      <c r="T84" s="27"/>
      <c r="U84" s="28"/>
      <c r="V84" s="29">
        <v>0</v>
      </c>
      <c r="W84" s="29">
        <v>0</v>
      </c>
      <c r="X84" s="43">
        <v>0</v>
      </c>
      <c r="Y84" s="29">
        <f t="shared" si="61"/>
        <v>0</v>
      </c>
      <c r="Z84" s="31">
        <f t="shared" si="54"/>
        <v>0</v>
      </c>
      <c r="AA84" s="30">
        <v>0</v>
      </c>
      <c r="AB84" s="27"/>
      <c r="AC84" s="28"/>
      <c r="AD84" s="23">
        <v>0</v>
      </c>
      <c r="AE84" s="29">
        <v>0</v>
      </c>
      <c r="AF84" s="29">
        <v>0</v>
      </c>
      <c r="AG84" s="29">
        <f t="shared" si="62"/>
        <v>0</v>
      </c>
      <c r="AH84" s="29">
        <f t="shared" si="56"/>
        <v>0</v>
      </c>
      <c r="AI84" s="26">
        <f t="shared" si="34"/>
        <v>31784.06</v>
      </c>
      <c r="AJ84" s="24">
        <f t="shared" si="57"/>
        <v>0</v>
      </c>
    </row>
    <row r="85" spans="1:36" ht="30" customHeight="1">
      <c r="A85" s="80"/>
      <c r="B85" s="37" t="s">
        <v>60</v>
      </c>
      <c r="C85" s="26">
        <v>148912.86</v>
      </c>
      <c r="D85" s="27"/>
      <c r="E85" s="28"/>
      <c r="F85" s="29">
        <v>15618.9</v>
      </c>
      <c r="G85" s="29">
        <v>79556.49</v>
      </c>
      <c r="H85" s="29">
        <v>53737.47</v>
      </c>
      <c r="I85" s="29">
        <f t="shared" si="58"/>
        <v>148912.86</v>
      </c>
      <c r="J85" s="29">
        <f t="shared" si="59"/>
        <v>0</v>
      </c>
      <c r="K85" s="30">
        <v>215487.21</v>
      </c>
      <c r="L85" s="27"/>
      <c r="M85" s="28"/>
      <c r="N85" s="29">
        <v>39616.9</v>
      </c>
      <c r="O85" s="29">
        <v>90062.93</v>
      </c>
      <c r="P85" s="29">
        <v>85807.38</v>
      </c>
      <c r="Q85" s="29">
        <f t="shared" si="60"/>
        <v>215487.21</v>
      </c>
      <c r="R85" s="29">
        <f t="shared" si="52"/>
        <v>0</v>
      </c>
      <c r="S85" s="30">
        <v>259599.11</v>
      </c>
      <c r="T85" s="27"/>
      <c r="U85" s="28"/>
      <c r="V85" s="29">
        <v>103879.76</v>
      </c>
      <c r="W85" s="29">
        <v>103722.92</v>
      </c>
      <c r="X85" s="43">
        <v>51996.43</v>
      </c>
      <c r="Y85" s="29">
        <f t="shared" si="61"/>
        <v>259599.11</v>
      </c>
      <c r="Z85" s="31">
        <f t="shared" si="54"/>
        <v>0</v>
      </c>
      <c r="AA85" s="30">
        <v>282918.97</v>
      </c>
      <c r="AB85" s="27"/>
      <c r="AC85" s="28"/>
      <c r="AD85" s="23">
        <v>118562.63</v>
      </c>
      <c r="AE85" s="29">
        <v>158683.28</v>
      </c>
      <c r="AF85" s="29">
        <v>5642.14</v>
      </c>
      <c r="AG85" s="29">
        <f t="shared" si="62"/>
        <v>282888.05000000005</v>
      </c>
      <c r="AH85" s="29">
        <f t="shared" si="56"/>
        <v>30.919999999925494</v>
      </c>
      <c r="AI85" s="26">
        <f t="shared" si="34"/>
        <v>906918.1499999999</v>
      </c>
      <c r="AJ85" s="24">
        <f t="shared" si="57"/>
        <v>5.64</v>
      </c>
    </row>
    <row r="86" spans="1:36" ht="30" customHeight="1">
      <c r="A86" s="80"/>
      <c r="B86" s="37" t="s">
        <v>61</v>
      </c>
      <c r="C86" s="26">
        <v>629919.8300000001</v>
      </c>
      <c r="D86" s="27"/>
      <c r="E86" s="28"/>
      <c r="F86" s="29">
        <v>168121.85</v>
      </c>
      <c r="G86" s="29">
        <v>148773.09</v>
      </c>
      <c r="H86" s="29">
        <v>313024.89</v>
      </c>
      <c r="I86" s="29">
        <f t="shared" si="58"/>
        <v>629919.8300000001</v>
      </c>
      <c r="J86" s="29">
        <f t="shared" si="59"/>
        <v>0</v>
      </c>
      <c r="K86" s="30">
        <v>899572.5</v>
      </c>
      <c r="L86" s="27"/>
      <c r="M86" s="28"/>
      <c r="N86" s="29">
        <v>152989.85</v>
      </c>
      <c r="O86" s="29">
        <v>251939.9</v>
      </c>
      <c r="P86" s="29">
        <v>494642.75</v>
      </c>
      <c r="Q86" s="29">
        <f t="shared" si="60"/>
        <v>899572.5</v>
      </c>
      <c r="R86" s="29">
        <f t="shared" si="52"/>
        <v>0</v>
      </c>
      <c r="S86" s="30">
        <v>312028.29000000004</v>
      </c>
      <c r="T86" s="27"/>
      <c r="U86" s="28"/>
      <c r="V86" s="29">
        <v>93757.41</v>
      </c>
      <c r="W86" s="29">
        <v>116726.22</v>
      </c>
      <c r="X86" s="43">
        <v>101544.66</v>
      </c>
      <c r="Y86" s="29">
        <f t="shared" si="61"/>
        <v>312028.29000000004</v>
      </c>
      <c r="Z86" s="31">
        <f t="shared" si="54"/>
        <v>0</v>
      </c>
      <c r="AA86" s="30">
        <v>890897.55</v>
      </c>
      <c r="AB86" s="27"/>
      <c r="AC86" s="28"/>
      <c r="AD86" s="23">
        <v>156623.64</v>
      </c>
      <c r="AE86" s="29">
        <v>138596.67</v>
      </c>
      <c r="AF86" s="29">
        <v>581918.71</v>
      </c>
      <c r="AG86" s="29">
        <f t="shared" si="62"/>
        <v>877139.02</v>
      </c>
      <c r="AH86" s="29">
        <f t="shared" si="56"/>
        <v>13758.530000000028</v>
      </c>
      <c r="AI86" s="26">
        <f t="shared" si="34"/>
        <v>2732418.17</v>
      </c>
      <c r="AJ86" s="24">
        <f t="shared" si="57"/>
        <v>581.92</v>
      </c>
    </row>
    <row r="87" spans="1:36" ht="32.25" customHeight="1">
      <c r="A87" s="80"/>
      <c r="B87" s="37" t="s">
        <v>64</v>
      </c>
      <c r="C87" s="26">
        <v>318308.45999999996</v>
      </c>
      <c r="D87" s="27"/>
      <c r="E87" s="28"/>
      <c r="F87" s="29">
        <v>82933.95</v>
      </c>
      <c r="G87" s="29">
        <v>43375.82</v>
      </c>
      <c r="H87" s="29">
        <v>191998.69</v>
      </c>
      <c r="I87" s="29">
        <f aca="true" t="shared" si="63" ref="I87:I92">F87+G87+H87</f>
        <v>318308.45999999996</v>
      </c>
      <c r="J87" s="29">
        <f aca="true" t="shared" si="64" ref="J87:J92">C87-I87</f>
        <v>0</v>
      </c>
      <c r="K87" s="30">
        <v>338014.18</v>
      </c>
      <c r="L87" s="27"/>
      <c r="M87" s="28"/>
      <c r="N87" s="29">
        <v>209926.53</v>
      </c>
      <c r="O87" s="29">
        <v>15991.1</v>
      </c>
      <c r="P87" s="29">
        <v>112096.55</v>
      </c>
      <c r="Q87" s="29">
        <f aca="true" t="shared" si="65" ref="Q87:Q92">N87+O87+P87</f>
        <v>338014.18</v>
      </c>
      <c r="R87" s="29">
        <f t="shared" si="52"/>
        <v>0</v>
      </c>
      <c r="S87" s="30">
        <v>408540.08999999997</v>
      </c>
      <c r="T87" s="27"/>
      <c r="U87" s="28"/>
      <c r="V87" s="29">
        <v>141973.21</v>
      </c>
      <c r="W87" s="29">
        <v>67190.42</v>
      </c>
      <c r="X87" s="29">
        <v>199376.46</v>
      </c>
      <c r="Y87" s="29">
        <f aca="true" t="shared" si="66" ref="Y87:Y92">V87+W87+X87</f>
        <v>408540.08999999997</v>
      </c>
      <c r="Z87" s="29">
        <f t="shared" si="54"/>
        <v>0</v>
      </c>
      <c r="AA87" s="30">
        <v>678831.37</v>
      </c>
      <c r="AB87" s="27"/>
      <c r="AC87" s="28"/>
      <c r="AD87" s="38">
        <v>164071.57</v>
      </c>
      <c r="AE87" s="29">
        <v>170110.65</v>
      </c>
      <c r="AF87" s="29">
        <v>340202.84</v>
      </c>
      <c r="AG87" s="29">
        <f aca="true" t="shared" si="67" ref="AG87:AG92">AD87+AE87+AF87</f>
        <v>674385.06</v>
      </c>
      <c r="AH87" s="29">
        <f t="shared" si="56"/>
        <v>4446.3099999999395</v>
      </c>
      <c r="AI87" s="26">
        <f t="shared" si="34"/>
        <v>1743694.1</v>
      </c>
      <c r="AJ87" s="24">
        <f t="shared" si="57"/>
        <v>340.2</v>
      </c>
    </row>
    <row r="88" spans="1:36" ht="28.5" customHeight="1">
      <c r="A88" s="80"/>
      <c r="B88" s="37" t="s">
        <v>69</v>
      </c>
      <c r="C88" s="26">
        <v>624555.46</v>
      </c>
      <c r="D88" s="27"/>
      <c r="E88" s="28"/>
      <c r="F88" s="29">
        <v>0</v>
      </c>
      <c r="G88" s="29">
        <v>364872.2</v>
      </c>
      <c r="H88" s="29">
        <v>259683.26</v>
      </c>
      <c r="I88" s="29">
        <f t="shared" si="63"/>
        <v>624555.46</v>
      </c>
      <c r="J88" s="29">
        <f t="shared" si="64"/>
        <v>0</v>
      </c>
      <c r="K88" s="30">
        <v>613063.59</v>
      </c>
      <c r="L88" s="27"/>
      <c r="M88" s="28"/>
      <c r="N88" s="29">
        <v>329716.76</v>
      </c>
      <c r="O88" s="29">
        <v>112351.05</v>
      </c>
      <c r="P88" s="29">
        <v>170995.78</v>
      </c>
      <c r="Q88" s="29">
        <f t="shared" si="65"/>
        <v>613063.59</v>
      </c>
      <c r="R88" s="29">
        <f t="shared" si="52"/>
        <v>0</v>
      </c>
      <c r="S88" s="30">
        <v>714616.07</v>
      </c>
      <c r="T88" s="27"/>
      <c r="U88" s="28"/>
      <c r="V88" s="29">
        <v>679630</v>
      </c>
      <c r="W88" s="29">
        <v>0</v>
      </c>
      <c r="X88" s="29">
        <v>34986.07</v>
      </c>
      <c r="Y88" s="29">
        <f t="shared" si="66"/>
        <v>714616.07</v>
      </c>
      <c r="Z88" s="29">
        <f t="shared" si="54"/>
        <v>0</v>
      </c>
      <c r="AA88" s="30">
        <v>839339.19</v>
      </c>
      <c r="AB88" s="27"/>
      <c r="AC88" s="28"/>
      <c r="AD88" s="23">
        <v>237301.33</v>
      </c>
      <c r="AE88" s="29">
        <v>412545.17</v>
      </c>
      <c r="AF88" s="29">
        <v>189010.57</v>
      </c>
      <c r="AG88" s="29">
        <f t="shared" si="67"/>
        <v>838857.0700000001</v>
      </c>
      <c r="AH88" s="29">
        <f t="shared" si="56"/>
        <v>482.1199999998789</v>
      </c>
      <c r="AI88" s="26">
        <f t="shared" si="34"/>
        <v>2791574.3099999996</v>
      </c>
      <c r="AJ88" s="24">
        <f t="shared" si="57"/>
        <v>189.01</v>
      </c>
    </row>
    <row r="89" spans="1:36" ht="28.5" customHeight="1">
      <c r="A89" s="80"/>
      <c r="B89" s="37" t="s">
        <v>70</v>
      </c>
      <c r="C89" s="26">
        <v>621498.8</v>
      </c>
      <c r="D89" s="27">
        <v>31518.81</v>
      </c>
      <c r="E89" s="28">
        <f>13051.27+18467.54</f>
        <v>31518.81</v>
      </c>
      <c r="F89" s="29">
        <v>120704.42</v>
      </c>
      <c r="G89" s="29">
        <v>293287.34</v>
      </c>
      <c r="H89" s="29">
        <v>207507.04</v>
      </c>
      <c r="I89" s="29">
        <f t="shared" si="63"/>
        <v>621498.8</v>
      </c>
      <c r="J89" s="29">
        <f t="shared" si="64"/>
        <v>0</v>
      </c>
      <c r="K89" s="30">
        <v>1192952.42</v>
      </c>
      <c r="L89" s="27">
        <v>16739.46</v>
      </c>
      <c r="M89" s="28">
        <f>11411.19+5328.27</f>
        <v>16739.46</v>
      </c>
      <c r="N89" s="29">
        <v>530707.37</v>
      </c>
      <c r="O89" s="29">
        <v>413992.09</v>
      </c>
      <c r="P89" s="29">
        <v>248252.96</v>
      </c>
      <c r="Q89" s="29">
        <f t="shared" si="65"/>
        <v>1192952.42</v>
      </c>
      <c r="R89" s="29">
        <f t="shared" si="52"/>
        <v>0</v>
      </c>
      <c r="S89" s="30">
        <v>1026762.15</v>
      </c>
      <c r="T89" s="27"/>
      <c r="U89" s="28"/>
      <c r="V89" s="29">
        <v>390178.8</v>
      </c>
      <c r="W89" s="29">
        <v>466540.94</v>
      </c>
      <c r="X89" s="29">
        <v>170042.41</v>
      </c>
      <c r="Y89" s="29">
        <f t="shared" si="66"/>
        <v>1026762.15</v>
      </c>
      <c r="Z89" s="29">
        <f t="shared" si="54"/>
        <v>0</v>
      </c>
      <c r="AA89" s="30">
        <v>2131124.97</v>
      </c>
      <c r="AB89" s="27"/>
      <c r="AC89" s="28"/>
      <c r="AD89" s="23">
        <v>468824.75</v>
      </c>
      <c r="AE89" s="29">
        <v>111952.04</v>
      </c>
      <c r="AF89" s="29">
        <v>1550339.43</v>
      </c>
      <c r="AG89" s="29">
        <f t="shared" si="67"/>
        <v>2131116.2199999997</v>
      </c>
      <c r="AH89" s="29">
        <f t="shared" si="56"/>
        <v>8.750000000465661</v>
      </c>
      <c r="AI89" s="26">
        <f t="shared" si="34"/>
        <v>5020596.61</v>
      </c>
      <c r="AJ89" s="24">
        <f t="shared" si="57"/>
        <v>1550.34</v>
      </c>
    </row>
    <row r="90" spans="1:36" ht="28.5" customHeight="1">
      <c r="A90" s="80"/>
      <c r="B90" s="37" t="s">
        <v>72</v>
      </c>
      <c r="C90" s="26">
        <v>1269663.59</v>
      </c>
      <c r="D90" s="27"/>
      <c r="E90" s="28"/>
      <c r="F90" s="29">
        <v>264555.24</v>
      </c>
      <c r="G90" s="29">
        <v>529686.76</v>
      </c>
      <c r="H90" s="29">
        <v>475421.59</v>
      </c>
      <c r="I90" s="29">
        <f t="shared" si="63"/>
        <v>1269663.59</v>
      </c>
      <c r="J90" s="29">
        <f t="shared" si="64"/>
        <v>0</v>
      </c>
      <c r="K90" s="30">
        <v>1972374.72</v>
      </c>
      <c r="L90" s="27"/>
      <c r="M90" s="28"/>
      <c r="N90" s="29">
        <v>802553.5</v>
      </c>
      <c r="O90" s="29">
        <v>610763.25</v>
      </c>
      <c r="P90" s="29">
        <v>559057.97</v>
      </c>
      <c r="Q90" s="29">
        <f t="shared" si="65"/>
        <v>1972374.72</v>
      </c>
      <c r="R90" s="29">
        <f t="shared" si="52"/>
        <v>0</v>
      </c>
      <c r="S90" s="30">
        <v>1290896.49</v>
      </c>
      <c r="T90" s="27">
        <v>5588.72</v>
      </c>
      <c r="U90" s="21">
        <f>2794.36+2794.36</f>
        <v>5588.72</v>
      </c>
      <c r="V90" s="29">
        <v>482111.66</v>
      </c>
      <c r="W90" s="29">
        <v>408164.39</v>
      </c>
      <c r="X90" s="29">
        <v>400620.44</v>
      </c>
      <c r="Y90" s="29">
        <f t="shared" si="66"/>
        <v>1290896.49</v>
      </c>
      <c r="Z90" s="29">
        <f t="shared" si="54"/>
        <v>0</v>
      </c>
      <c r="AA90" s="30">
        <v>3373281.89</v>
      </c>
      <c r="AB90" s="27">
        <v>8398.97</v>
      </c>
      <c r="AC90" s="21">
        <v>8398.97</v>
      </c>
      <c r="AD90" s="23">
        <v>1101735.79</v>
      </c>
      <c r="AE90" s="29">
        <v>873679.11</v>
      </c>
      <c r="AF90" s="29">
        <v>1380821.7</v>
      </c>
      <c r="AG90" s="29">
        <f t="shared" si="67"/>
        <v>3356236.5999999996</v>
      </c>
      <c r="AH90" s="29">
        <f t="shared" si="56"/>
        <v>17045.290000000503</v>
      </c>
      <c r="AI90" s="26">
        <f t="shared" si="34"/>
        <v>7920204.38</v>
      </c>
      <c r="AJ90" s="24">
        <f t="shared" si="57"/>
        <v>1380.82</v>
      </c>
    </row>
    <row r="91" spans="1:36" ht="28.5" customHeight="1">
      <c r="A91" s="80"/>
      <c r="B91" s="37" t="s">
        <v>73</v>
      </c>
      <c r="C91" s="26">
        <v>579712.44</v>
      </c>
      <c r="D91" s="27"/>
      <c r="E91" s="28"/>
      <c r="F91" s="29">
        <v>179425.44</v>
      </c>
      <c r="G91" s="29">
        <v>195554.53</v>
      </c>
      <c r="H91" s="29">
        <v>204732.47</v>
      </c>
      <c r="I91" s="29">
        <f t="shared" si="63"/>
        <v>579712.44</v>
      </c>
      <c r="J91" s="29">
        <f t="shared" si="64"/>
        <v>0</v>
      </c>
      <c r="K91" s="30">
        <v>998177.1499999999</v>
      </c>
      <c r="L91" s="27"/>
      <c r="M91" s="28"/>
      <c r="N91" s="29">
        <v>330988.24</v>
      </c>
      <c r="O91" s="29">
        <v>345834.67</v>
      </c>
      <c r="P91" s="29">
        <v>321354.24</v>
      </c>
      <c r="Q91" s="29">
        <f t="shared" si="65"/>
        <v>998177.1499999999</v>
      </c>
      <c r="R91" s="29">
        <f t="shared" si="52"/>
        <v>0</v>
      </c>
      <c r="S91" s="30">
        <v>652694.47</v>
      </c>
      <c r="T91" s="27"/>
      <c r="U91" s="28"/>
      <c r="V91" s="29">
        <v>110279.07</v>
      </c>
      <c r="W91" s="29">
        <v>278706.39</v>
      </c>
      <c r="X91" s="29">
        <v>263709.01</v>
      </c>
      <c r="Y91" s="29">
        <f t="shared" si="66"/>
        <v>652694.47</v>
      </c>
      <c r="Z91" s="29">
        <f t="shared" si="54"/>
        <v>0</v>
      </c>
      <c r="AA91" s="30">
        <v>983129.89</v>
      </c>
      <c r="AB91" s="27"/>
      <c r="AC91" s="28"/>
      <c r="AD91" s="23">
        <v>306917.4</v>
      </c>
      <c r="AE91" s="29">
        <v>465111.22</v>
      </c>
      <c r="AF91" s="29">
        <v>211080.26</v>
      </c>
      <c r="AG91" s="29">
        <f t="shared" si="67"/>
        <v>983108.88</v>
      </c>
      <c r="AH91" s="29">
        <f t="shared" si="56"/>
        <v>21.010000000009313</v>
      </c>
      <c r="AI91" s="26">
        <f t="shared" si="34"/>
        <v>3213713.9499999997</v>
      </c>
      <c r="AJ91" s="24">
        <f t="shared" si="57"/>
        <v>211.08</v>
      </c>
    </row>
    <row r="92" spans="1:36" ht="32.25" customHeight="1">
      <c r="A92" s="80"/>
      <c r="B92" s="37" t="s">
        <v>74</v>
      </c>
      <c r="C92" s="26">
        <v>631131.1699999999</v>
      </c>
      <c r="D92" s="27"/>
      <c r="E92" s="28"/>
      <c r="F92" s="29">
        <v>106110.39</v>
      </c>
      <c r="G92" s="29">
        <v>196391.31</v>
      </c>
      <c r="H92" s="29">
        <v>328629.47</v>
      </c>
      <c r="I92" s="29">
        <f t="shared" si="63"/>
        <v>631131.1699999999</v>
      </c>
      <c r="J92" s="29">
        <f t="shared" si="64"/>
        <v>0</v>
      </c>
      <c r="K92" s="30">
        <v>906478.79</v>
      </c>
      <c r="L92" s="27"/>
      <c r="M92" s="28"/>
      <c r="N92" s="29">
        <v>311137.45</v>
      </c>
      <c r="O92" s="29">
        <v>137913.76</v>
      </c>
      <c r="P92" s="29">
        <v>457427.58</v>
      </c>
      <c r="Q92" s="29">
        <f t="shared" si="65"/>
        <v>906478.79</v>
      </c>
      <c r="R92" s="29">
        <f t="shared" si="52"/>
        <v>0</v>
      </c>
      <c r="S92" s="30">
        <v>816728.03</v>
      </c>
      <c r="T92" s="27"/>
      <c r="U92" s="28"/>
      <c r="V92" s="29">
        <v>290.83</v>
      </c>
      <c r="W92" s="29">
        <v>175410.34</v>
      </c>
      <c r="X92" s="29">
        <v>641026.86</v>
      </c>
      <c r="Y92" s="29">
        <f t="shared" si="66"/>
        <v>816728.03</v>
      </c>
      <c r="Z92" s="29">
        <f t="shared" si="54"/>
        <v>0</v>
      </c>
      <c r="AA92" s="30">
        <v>1882182.97</v>
      </c>
      <c r="AB92" s="27"/>
      <c r="AC92" s="28"/>
      <c r="AD92" s="23">
        <v>196601.43</v>
      </c>
      <c r="AE92" s="29">
        <v>234682.52</v>
      </c>
      <c r="AF92" s="29">
        <v>814296.51</v>
      </c>
      <c r="AG92" s="29">
        <f t="shared" si="67"/>
        <v>1245580.46</v>
      </c>
      <c r="AH92" s="29">
        <f t="shared" si="56"/>
        <v>636602.51</v>
      </c>
      <c r="AI92" s="26">
        <f t="shared" si="34"/>
        <v>4236520.96</v>
      </c>
      <c r="AJ92" s="24">
        <f t="shared" si="57"/>
        <v>814.3</v>
      </c>
    </row>
    <row r="93" spans="1:36" ht="32.25" customHeight="1">
      <c r="A93" s="80"/>
      <c r="B93" s="37" t="s">
        <v>80</v>
      </c>
      <c r="C93" s="26">
        <v>262317.01</v>
      </c>
      <c r="D93" s="27"/>
      <c r="E93" s="28"/>
      <c r="F93" s="29">
        <v>56676.14</v>
      </c>
      <c r="G93" s="29">
        <v>7377.57</v>
      </c>
      <c r="H93" s="29">
        <v>198263.3</v>
      </c>
      <c r="I93" s="29">
        <f>F93+G93+H93</f>
        <v>262317.01</v>
      </c>
      <c r="J93" s="29">
        <f>C93-I93</f>
        <v>0</v>
      </c>
      <c r="K93" s="30">
        <v>386569.17000000004</v>
      </c>
      <c r="L93" s="27"/>
      <c r="M93" s="28"/>
      <c r="N93" s="29">
        <v>83812.98</v>
      </c>
      <c r="O93" s="29">
        <v>114857.03</v>
      </c>
      <c r="P93" s="29">
        <v>187899.16</v>
      </c>
      <c r="Q93" s="29">
        <f>N93+O93+P93</f>
        <v>386569.17000000004</v>
      </c>
      <c r="R93" s="29">
        <f t="shared" si="52"/>
        <v>0</v>
      </c>
      <c r="S93" s="30">
        <v>392704.33999999997</v>
      </c>
      <c r="T93" s="27"/>
      <c r="U93" s="28"/>
      <c r="V93" s="29">
        <v>122891.65</v>
      </c>
      <c r="W93" s="29">
        <v>88204.61</v>
      </c>
      <c r="X93" s="29">
        <v>181608.08</v>
      </c>
      <c r="Y93" s="29">
        <f>V93+W93+X93</f>
        <v>392704.33999999997</v>
      </c>
      <c r="Z93" s="29">
        <f t="shared" si="54"/>
        <v>0</v>
      </c>
      <c r="AA93" s="30">
        <v>480483.47</v>
      </c>
      <c r="AB93" s="27"/>
      <c r="AC93" s="28"/>
      <c r="AD93" s="23">
        <v>115877.75</v>
      </c>
      <c r="AE93" s="29">
        <v>243081.19</v>
      </c>
      <c r="AF93" s="29">
        <v>120772.28</v>
      </c>
      <c r="AG93" s="29">
        <f>AD93+AE93+AF93</f>
        <v>479731.22</v>
      </c>
      <c r="AH93" s="29">
        <f t="shared" si="56"/>
        <v>752.25</v>
      </c>
      <c r="AI93" s="26">
        <f t="shared" si="34"/>
        <v>1522073.99</v>
      </c>
      <c r="AJ93" s="24">
        <f t="shared" si="57"/>
        <v>120.77</v>
      </c>
    </row>
    <row r="94" spans="1:36" ht="30" customHeight="1">
      <c r="A94" s="80"/>
      <c r="B94" s="37" t="s">
        <v>103</v>
      </c>
      <c r="C94" s="26">
        <v>0</v>
      </c>
      <c r="D94" s="27"/>
      <c r="E94" s="28"/>
      <c r="F94" s="29">
        <v>0</v>
      </c>
      <c r="G94" s="29">
        <v>0</v>
      </c>
      <c r="H94" s="29">
        <v>0</v>
      </c>
      <c r="I94" s="29">
        <f>F94+G94+H94</f>
        <v>0</v>
      </c>
      <c r="J94" s="29">
        <f>C94-I94</f>
        <v>0</v>
      </c>
      <c r="K94" s="30">
        <v>0</v>
      </c>
      <c r="L94" s="27"/>
      <c r="M94" s="28"/>
      <c r="N94" s="29">
        <v>0</v>
      </c>
      <c r="O94" s="29">
        <v>0</v>
      </c>
      <c r="P94" s="29">
        <v>0</v>
      </c>
      <c r="Q94" s="29">
        <f>N94+O94+P94</f>
        <v>0</v>
      </c>
      <c r="R94" s="29">
        <f>K94-Q94</f>
        <v>0</v>
      </c>
      <c r="S94" s="30">
        <v>0</v>
      </c>
      <c r="T94" s="27"/>
      <c r="U94" s="28"/>
      <c r="V94" s="29">
        <v>0</v>
      </c>
      <c r="W94" s="29">
        <v>0</v>
      </c>
      <c r="X94" s="43">
        <v>0</v>
      </c>
      <c r="Y94" s="29">
        <f>V94+W94+X94</f>
        <v>0</v>
      </c>
      <c r="Z94" s="31">
        <f>S94-Y94</f>
        <v>0</v>
      </c>
      <c r="AA94" s="30">
        <v>500000</v>
      </c>
      <c r="AB94" s="27"/>
      <c r="AC94" s="28"/>
      <c r="AD94" s="23">
        <v>0</v>
      </c>
      <c r="AE94" s="29">
        <v>205371.87</v>
      </c>
      <c r="AF94" s="29">
        <v>294606.41</v>
      </c>
      <c r="AG94" s="29">
        <f>AD94+AE94+AF94</f>
        <v>499978.27999999997</v>
      </c>
      <c r="AH94" s="29">
        <f>AA94-AG94</f>
        <v>21.720000000030268</v>
      </c>
      <c r="AI94" s="26">
        <f>C94+D94+K94+L94+S94+T94+AA94+AB94</f>
        <v>500000</v>
      </c>
      <c r="AJ94" s="24">
        <f t="shared" si="57"/>
        <v>294.61</v>
      </c>
    </row>
    <row r="95" spans="1:36" ht="33" customHeight="1">
      <c r="A95" s="81"/>
      <c r="B95" s="17" t="s">
        <v>7</v>
      </c>
      <c r="C95" s="39">
        <f>C61+C62+C63+C64+C65+C66+C67+C68+C69+C70+C71+C72+C73+C74+C75+C76+C77+C78+C79+C80+C81+C82+C83+C84+C85+C86+C87+C88+C89+C90+C91+C92+C93+C94</f>
        <v>49990630.349999994</v>
      </c>
      <c r="D95" s="39">
        <f aca="true" t="shared" si="68" ref="D95:AH95">D61+D62+D63+D64+D65+D66+D67+D68+D69+D70+D71+D72+D73+D74+D75+D76+D77+D78+D79+D80+D81+D82+D83+D84+D85+D86+D87+D88+D89+D90+D91+D92+D93+D94</f>
        <v>174459.79</v>
      </c>
      <c r="E95" s="39">
        <f t="shared" si="68"/>
        <v>174459.79000000004</v>
      </c>
      <c r="F95" s="39">
        <f t="shared" si="68"/>
        <v>14110163.410000002</v>
      </c>
      <c r="G95" s="39">
        <f t="shared" si="68"/>
        <v>17108566.599999994</v>
      </c>
      <c r="H95" s="39">
        <f t="shared" si="68"/>
        <v>18771900.34</v>
      </c>
      <c r="I95" s="39">
        <f t="shared" si="68"/>
        <v>49990630.349999994</v>
      </c>
      <c r="J95" s="39">
        <f t="shared" si="68"/>
        <v>0</v>
      </c>
      <c r="K95" s="39">
        <f t="shared" si="68"/>
        <v>77018309.71999998</v>
      </c>
      <c r="L95" s="39">
        <f t="shared" si="68"/>
        <v>394226.91000000003</v>
      </c>
      <c r="M95" s="39">
        <f t="shared" si="68"/>
        <v>394226.91000000003</v>
      </c>
      <c r="N95" s="39">
        <f t="shared" si="68"/>
        <v>32459821.150000002</v>
      </c>
      <c r="O95" s="39">
        <f t="shared" si="68"/>
        <v>24351225.090000007</v>
      </c>
      <c r="P95" s="39">
        <f t="shared" si="68"/>
        <v>20207263.479999997</v>
      </c>
      <c r="Q95" s="39">
        <f t="shared" si="68"/>
        <v>77018309.71999998</v>
      </c>
      <c r="R95" s="39">
        <f t="shared" si="68"/>
        <v>0</v>
      </c>
      <c r="S95" s="39">
        <f t="shared" si="68"/>
        <v>60388076.15000002</v>
      </c>
      <c r="T95" s="39">
        <f t="shared" si="68"/>
        <v>101891.04999999999</v>
      </c>
      <c r="U95" s="39">
        <f t="shared" si="68"/>
        <v>101891.04999999999</v>
      </c>
      <c r="V95" s="39">
        <f t="shared" si="68"/>
        <v>33181149.960000005</v>
      </c>
      <c r="W95" s="39">
        <f t="shared" si="68"/>
        <v>10731449.490000002</v>
      </c>
      <c r="X95" s="39">
        <f t="shared" si="68"/>
        <v>16475476.700000001</v>
      </c>
      <c r="Y95" s="39">
        <f t="shared" si="68"/>
        <v>60388076.15000002</v>
      </c>
      <c r="Z95" s="39">
        <f t="shared" si="68"/>
        <v>0</v>
      </c>
      <c r="AA95" s="39">
        <f t="shared" si="68"/>
        <v>111400441.78000002</v>
      </c>
      <c r="AB95" s="39">
        <f t="shared" si="68"/>
        <v>67999.45999999999</v>
      </c>
      <c r="AC95" s="39">
        <f t="shared" si="68"/>
        <v>67999.31999999999</v>
      </c>
      <c r="AD95" s="42">
        <f t="shared" si="68"/>
        <v>24359830.24</v>
      </c>
      <c r="AE95" s="39">
        <f t="shared" si="68"/>
        <v>35409636.489999995</v>
      </c>
      <c r="AF95" s="39">
        <f t="shared" si="68"/>
        <v>47380279.97</v>
      </c>
      <c r="AG95" s="39">
        <f t="shared" si="68"/>
        <v>107149746.69999997</v>
      </c>
      <c r="AH95" s="39">
        <f t="shared" si="68"/>
        <v>4250695.079999996</v>
      </c>
      <c r="AI95" s="39">
        <f>AI61+AI62+AI63+AI64+AI65+AI66+AI67+AI68+AI69+AI70+AI71+AI72+AI73+AI74+AI75+AI76+AI77+AI78+AI79+AI80+AI81+AI82+AI83+AI84+AI85+AI86+AI87+AI88+AI89+AI90+AI91+AI92+AI93+AI94</f>
        <v>299536035.21</v>
      </c>
      <c r="AJ95" s="35">
        <f t="shared" si="57"/>
        <v>47380.28</v>
      </c>
    </row>
    <row r="96" spans="1:36" ht="43.5" customHeight="1">
      <c r="A96" s="95" t="s">
        <v>75</v>
      </c>
      <c r="B96" s="17" t="s">
        <v>10</v>
      </c>
      <c r="C96" s="39">
        <f aca="true" t="shared" si="69" ref="C96:AI96">C97</f>
        <v>4466572.2</v>
      </c>
      <c r="D96" s="40">
        <f t="shared" si="69"/>
        <v>0</v>
      </c>
      <c r="E96" s="41">
        <f t="shared" si="69"/>
        <v>0</v>
      </c>
      <c r="F96" s="45">
        <f t="shared" si="69"/>
        <v>0</v>
      </c>
      <c r="G96" s="45">
        <f t="shared" si="69"/>
        <v>0</v>
      </c>
      <c r="H96" s="45">
        <f t="shared" si="69"/>
        <v>4466572.2</v>
      </c>
      <c r="I96" s="45">
        <f t="shared" si="69"/>
        <v>4466572.2</v>
      </c>
      <c r="J96" s="45">
        <f t="shared" si="69"/>
        <v>0</v>
      </c>
      <c r="K96" s="39">
        <f t="shared" si="69"/>
        <v>4466572.199999999</v>
      </c>
      <c r="L96" s="40">
        <f t="shared" si="69"/>
        <v>0</v>
      </c>
      <c r="M96" s="41">
        <f t="shared" si="69"/>
        <v>0</v>
      </c>
      <c r="N96" s="45">
        <f t="shared" si="69"/>
        <v>1488857.4</v>
      </c>
      <c r="O96" s="45">
        <f t="shared" si="69"/>
        <v>0</v>
      </c>
      <c r="P96" s="45">
        <f t="shared" si="69"/>
        <v>2977714.8</v>
      </c>
      <c r="Q96" s="45">
        <f t="shared" si="69"/>
        <v>4466572.199999999</v>
      </c>
      <c r="R96" s="45">
        <f t="shared" si="69"/>
        <v>0</v>
      </c>
      <c r="S96" s="39">
        <f t="shared" si="69"/>
        <v>0</v>
      </c>
      <c r="T96" s="40">
        <f t="shared" si="69"/>
        <v>0</v>
      </c>
      <c r="U96" s="41">
        <f t="shared" si="69"/>
        <v>0</v>
      </c>
      <c r="V96" s="45">
        <f t="shared" si="69"/>
        <v>-1488857.4</v>
      </c>
      <c r="W96" s="45">
        <f t="shared" si="69"/>
        <v>0</v>
      </c>
      <c r="X96" s="45">
        <f t="shared" si="69"/>
        <v>0</v>
      </c>
      <c r="Y96" s="45">
        <f t="shared" si="69"/>
        <v>-1488857.4</v>
      </c>
      <c r="Z96" s="45">
        <f t="shared" si="69"/>
        <v>-1488857.4</v>
      </c>
      <c r="AA96" s="39">
        <f t="shared" si="69"/>
        <v>7430325.6</v>
      </c>
      <c r="AB96" s="40">
        <f t="shared" si="69"/>
        <v>0</v>
      </c>
      <c r="AC96" s="41">
        <f t="shared" si="69"/>
        <v>0</v>
      </c>
      <c r="AD96" s="42">
        <f t="shared" si="69"/>
        <v>0</v>
      </c>
      <c r="AE96" s="45">
        <f t="shared" si="69"/>
        <v>0</v>
      </c>
      <c r="AF96" s="45">
        <f t="shared" si="69"/>
        <v>4424494.44</v>
      </c>
      <c r="AG96" s="45">
        <f t="shared" si="69"/>
        <v>4424494.44</v>
      </c>
      <c r="AH96" s="45">
        <f t="shared" si="69"/>
        <v>3005831.159999999</v>
      </c>
      <c r="AI96" s="39">
        <f t="shared" si="69"/>
        <v>16363469.999999998</v>
      </c>
      <c r="AJ96" s="24">
        <f t="shared" si="57"/>
        <v>4424.49</v>
      </c>
    </row>
    <row r="97" spans="1:36" ht="33" customHeight="1">
      <c r="A97" s="96"/>
      <c r="B97" s="37" t="s">
        <v>76</v>
      </c>
      <c r="C97" s="26">
        <v>4466572.2</v>
      </c>
      <c r="D97" s="27"/>
      <c r="E97" s="28"/>
      <c r="F97" s="29">
        <v>0</v>
      </c>
      <c r="G97" s="29">
        <v>0</v>
      </c>
      <c r="H97" s="29">
        <v>4466572.2</v>
      </c>
      <c r="I97" s="29">
        <f>F97+G97+H97</f>
        <v>4466572.2</v>
      </c>
      <c r="J97" s="29">
        <f>C97-I97</f>
        <v>0</v>
      </c>
      <c r="K97" s="26">
        <v>4466572.199999999</v>
      </c>
      <c r="L97" s="27"/>
      <c r="M97" s="28"/>
      <c r="N97" s="29">
        <v>1488857.4</v>
      </c>
      <c r="O97" s="29">
        <v>0</v>
      </c>
      <c r="P97" s="29">
        <v>2977714.8</v>
      </c>
      <c r="Q97" s="29">
        <f>N97+O97+P97</f>
        <v>4466572.199999999</v>
      </c>
      <c r="R97" s="29">
        <f>K97-Q97</f>
        <v>0</v>
      </c>
      <c r="S97" s="26">
        <v>0</v>
      </c>
      <c r="T97" s="27"/>
      <c r="U97" s="28"/>
      <c r="V97" s="36">
        <v>-1488857.4</v>
      </c>
      <c r="W97" s="29">
        <v>0</v>
      </c>
      <c r="X97" s="29">
        <v>0</v>
      </c>
      <c r="Y97" s="29">
        <f>V97+W97+X97</f>
        <v>-1488857.4</v>
      </c>
      <c r="Z97" s="29">
        <f>S97+Y97</f>
        <v>-1488857.4</v>
      </c>
      <c r="AA97" s="26">
        <v>7430325.6</v>
      </c>
      <c r="AB97" s="27"/>
      <c r="AC97" s="28"/>
      <c r="AD97" s="23">
        <v>0</v>
      </c>
      <c r="AE97" s="29">
        <v>0</v>
      </c>
      <c r="AF97" s="29">
        <v>4424494.44</v>
      </c>
      <c r="AG97" s="29">
        <f>AD97+AE97+AF97</f>
        <v>4424494.44</v>
      </c>
      <c r="AH97" s="29">
        <f>AA97-AG97</f>
        <v>3005831.159999999</v>
      </c>
      <c r="AI97" s="26">
        <f aca="true" t="shared" si="70" ref="AI97:AI107">C97+D97+K97+L97+S97+T97+AA97+AB97</f>
        <v>16363469.999999998</v>
      </c>
      <c r="AJ97" s="24">
        <f t="shared" si="57"/>
        <v>4424.49</v>
      </c>
    </row>
    <row r="98" spans="1:36" ht="33" customHeight="1">
      <c r="A98" s="97"/>
      <c r="B98" s="17" t="s">
        <v>7</v>
      </c>
      <c r="C98" s="20">
        <f>C96</f>
        <v>4466572.2</v>
      </c>
      <c r="D98" s="22">
        <f>D96</f>
        <v>0</v>
      </c>
      <c r="E98" s="21">
        <f>E96</f>
        <v>0</v>
      </c>
      <c r="F98" s="20">
        <f aca="true" t="shared" si="71" ref="F98:AI98">F96</f>
        <v>0</v>
      </c>
      <c r="G98" s="20">
        <f t="shared" si="71"/>
        <v>0</v>
      </c>
      <c r="H98" s="20">
        <f t="shared" si="71"/>
        <v>4466572.2</v>
      </c>
      <c r="I98" s="20">
        <f t="shared" si="71"/>
        <v>4466572.2</v>
      </c>
      <c r="J98" s="20">
        <f t="shared" si="71"/>
        <v>0</v>
      </c>
      <c r="K98" s="20">
        <f t="shared" si="71"/>
        <v>4466572.199999999</v>
      </c>
      <c r="L98" s="22">
        <f>L96</f>
        <v>0</v>
      </c>
      <c r="M98" s="21">
        <f>M96</f>
        <v>0</v>
      </c>
      <c r="N98" s="20">
        <f t="shared" si="71"/>
        <v>1488857.4</v>
      </c>
      <c r="O98" s="20">
        <f t="shared" si="71"/>
        <v>0</v>
      </c>
      <c r="P98" s="20">
        <f t="shared" si="71"/>
        <v>2977714.8</v>
      </c>
      <c r="Q98" s="20">
        <f t="shared" si="71"/>
        <v>4466572.199999999</v>
      </c>
      <c r="R98" s="20">
        <f t="shared" si="71"/>
        <v>0</v>
      </c>
      <c r="S98" s="20">
        <f t="shared" si="71"/>
        <v>0</v>
      </c>
      <c r="T98" s="22">
        <f>T96</f>
        <v>0</v>
      </c>
      <c r="U98" s="21">
        <f>U96</f>
        <v>0</v>
      </c>
      <c r="V98" s="20">
        <f t="shared" si="71"/>
        <v>-1488857.4</v>
      </c>
      <c r="W98" s="20">
        <f t="shared" si="71"/>
        <v>0</v>
      </c>
      <c r="X98" s="20">
        <f t="shared" si="71"/>
        <v>0</v>
      </c>
      <c r="Y98" s="20">
        <f t="shared" si="71"/>
        <v>-1488857.4</v>
      </c>
      <c r="Z98" s="20">
        <f t="shared" si="71"/>
        <v>-1488857.4</v>
      </c>
      <c r="AA98" s="20">
        <f t="shared" si="71"/>
        <v>7430325.6</v>
      </c>
      <c r="AB98" s="22">
        <f>AB96</f>
        <v>0</v>
      </c>
      <c r="AC98" s="21">
        <f>AC96</f>
        <v>0</v>
      </c>
      <c r="AD98" s="33">
        <f t="shared" si="71"/>
        <v>0</v>
      </c>
      <c r="AE98" s="20">
        <f t="shared" si="71"/>
        <v>0</v>
      </c>
      <c r="AF98" s="20">
        <f t="shared" si="71"/>
        <v>4424494.44</v>
      </c>
      <c r="AG98" s="20">
        <f t="shared" si="71"/>
        <v>4424494.44</v>
      </c>
      <c r="AH98" s="20">
        <f t="shared" si="71"/>
        <v>3005831.159999999</v>
      </c>
      <c r="AI98" s="20">
        <f t="shared" si="71"/>
        <v>16363469.999999998</v>
      </c>
      <c r="AJ98" s="35">
        <f t="shared" si="57"/>
        <v>4424.49</v>
      </c>
    </row>
    <row r="99" spans="1:36" ht="28.5" customHeight="1">
      <c r="A99" s="79" t="s">
        <v>188</v>
      </c>
      <c r="B99" s="37" t="s">
        <v>33</v>
      </c>
      <c r="C99" s="26">
        <v>43319.73</v>
      </c>
      <c r="D99" s="27"/>
      <c r="E99" s="28"/>
      <c r="F99" s="31">
        <v>9023.64</v>
      </c>
      <c r="G99" s="29">
        <v>20421.4</v>
      </c>
      <c r="H99" s="29">
        <v>13874.69</v>
      </c>
      <c r="I99" s="29">
        <f aca="true" t="shared" si="72" ref="I99:I104">F99+G99+H99</f>
        <v>43319.73</v>
      </c>
      <c r="J99" s="29">
        <f t="shared" si="1"/>
        <v>0</v>
      </c>
      <c r="K99" s="26">
        <v>51355.53</v>
      </c>
      <c r="L99" s="27">
        <v>0</v>
      </c>
      <c r="M99" s="28"/>
      <c r="N99" s="29">
        <v>11512.35</v>
      </c>
      <c r="O99" s="29">
        <v>13282.85</v>
      </c>
      <c r="P99" s="29">
        <v>26560.33</v>
      </c>
      <c r="Q99" s="29">
        <f aca="true" t="shared" si="73" ref="Q99:Q104">N99+O99+P99</f>
        <v>51355.53</v>
      </c>
      <c r="R99" s="29">
        <f aca="true" t="shared" si="74" ref="R99:R104">K99-Q99</f>
        <v>0</v>
      </c>
      <c r="S99" s="26">
        <v>42273.97</v>
      </c>
      <c r="T99" s="27">
        <v>67.82</v>
      </c>
      <c r="U99" s="21">
        <v>67.82</v>
      </c>
      <c r="V99" s="29">
        <v>26882.1</v>
      </c>
      <c r="W99" s="29">
        <v>3889.34</v>
      </c>
      <c r="X99" s="29">
        <v>11502.53</v>
      </c>
      <c r="Y99" s="29">
        <f aca="true" t="shared" si="75" ref="Y99:Y104">V99+W99+X99</f>
        <v>42273.97</v>
      </c>
      <c r="Z99" s="29">
        <f aca="true" t="shared" si="76" ref="Z99:Z104">S99-Y99</f>
        <v>0</v>
      </c>
      <c r="AA99" s="26">
        <v>68915.59999999999</v>
      </c>
      <c r="AB99" s="27"/>
      <c r="AC99" s="28"/>
      <c r="AD99" s="23">
        <v>16945.92</v>
      </c>
      <c r="AE99" s="29">
        <v>27486.37</v>
      </c>
      <c r="AF99" s="29">
        <v>15680.61</v>
      </c>
      <c r="AG99" s="29">
        <f aca="true" t="shared" si="77" ref="AG99:AG104">AD99+AE99+AF99</f>
        <v>60112.899999999994</v>
      </c>
      <c r="AH99" s="29">
        <f aca="true" t="shared" si="78" ref="AH99:AH104">AA99-AG99</f>
        <v>8802.699999999997</v>
      </c>
      <c r="AI99" s="26">
        <f t="shared" si="70"/>
        <v>205932.65000000002</v>
      </c>
      <c r="AJ99" s="24">
        <f t="shared" si="57"/>
        <v>15.68</v>
      </c>
    </row>
    <row r="100" spans="1:36" ht="28.5" customHeight="1">
      <c r="A100" s="80"/>
      <c r="B100" s="37" t="s">
        <v>16</v>
      </c>
      <c r="C100" s="26">
        <v>2064.66</v>
      </c>
      <c r="D100" s="27"/>
      <c r="E100" s="28"/>
      <c r="F100" s="29">
        <v>0</v>
      </c>
      <c r="G100" s="29">
        <v>2064.66</v>
      </c>
      <c r="H100" s="29">
        <v>0</v>
      </c>
      <c r="I100" s="29">
        <f t="shared" si="72"/>
        <v>2064.66</v>
      </c>
      <c r="J100" s="29">
        <f t="shared" si="1"/>
        <v>0</v>
      </c>
      <c r="K100" s="26">
        <v>22767.579999999998</v>
      </c>
      <c r="L100" s="27"/>
      <c r="M100" s="28"/>
      <c r="N100" s="29">
        <v>6867</v>
      </c>
      <c r="O100" s="29">
        <v>7021.44</v>
      </c>
      <c r="P100" s="29">
        <v>8879.14</v>
      </c>
      <c r="Q100" s="29">
        <f t="shared" si="73"/>
        <v>22767.579999999998</v>
      </c>
      <c r="R100" s="29">
        <f t="shared" si="74"/>
        <v>0</v>
      </c>
      <c r="S100" s="26">
        <v>9848.2</v>
      </c>
      <c r="T100" s="27"/>
      <c r="U100" s="28"/>
      <c r="V100" s="29">
        <v>0</v>
      </c>
      <c r="W100" s="29">
        <v>9848.2</v>
      </c>
      <c r="X100" s="29">
        <v>0</v>
      </c>
      <c r="Y100" s="29">
        <f t="shared" si="75"/>
        <v>9848.2</v>
      </c>
      <c r="Z100" s="29">
        <f t="shared" si="76"/>
        <v>0</v>
      </c>
      <c r="AA100" s="26">
        <v>20037.85</v>
      </c>
      <c r="AB100" s="27"/>
      <c r="AC100" s="28"/>
      <c r="AD100" s="23">
        <v>2098.24</v>
      </c>
      <c r="AE100" s="29">
        <v>5714.27</v>
      </c>
      <c r="AF100" s="29">
        <v>3828.92</v>
      </c>
      <c r="AG100" s="29">
        <f t="shared" si="77"/>
        <v>11641.43</v>
      </c>
      <c r="AH100" s="29">
        <f t="shared" si="78"/>
        <v>8396.419999999998</v>
      </c>
      <c r="AI100" s="26">
        <f t="shared" si="70"/>
        <v>54718.29</v>
      </c>
      <c r="AJ100" s="24">
        <f t="shared" si="57"/>
        <v>3.83</v>
      </c>
    </row>
    <row r="101" spans="1:36" ht="31.5" customHeight="1">
      <c r="A101" s="80"/>
      <c r="B101" s="37" t="s">
        <v>34</v>
      </c>
      <c r="C101" s="26">
        <v>5900</v>
      </c>
      <c r="D101" s="27"/>
      <c r="E101" s="28"/>
      <c r="F101" s="29">
        <v>0</v>
      </c>
      <c r="G101" s="29">
        <v>4841.39</v>
      </c>
      <c r="H101" s="29">
        <v>1058.61</v>
      </c>
      <c r="I101" s="29">
        <f t="shared" si="72"/>
        <v>5900</v>
      </c>
      <c r="J101" s="29">
        <f t="shared" si="1"/>
        <v>0</v>
      </c>
      <c r="K101" s="26">
        <v>3828.41</v>
      </c>
      <c r="L101" s="27"/>
      <c r="M101" s="28"/>
      <c r="N101" s="29">
        <v>2683.91</v>
      </c>
      <c r="O101" s="29">
        <v>1144.5</v>
      </c>
      <c r="P101" s="29">
        <v>0</v>
      </c>
      <c r="Q101" s="29">
        <f t="shared" si="73"/>
        <v>3828.41</v>
      </c>
      <c r="R101" s="29">
        <f t="shared" si="74"/>
        <v>0</v>
      </c>
      <c r="S101" s="26">
        <v>14994.06</v>
      </c>
      <c r="T101" s="27"/>
      <c r="U101" s="28"/>
      <c r="V101" s="29">
        <v>6841.8</v>
      </c>
      <c r="W101" s="29">
        <v>7233.52</v>
      </c>
      <c r="X101" s="29">
        <v>918.74</v>
      </c>
      <c r="Y101" s="29">
        <f t="shared" si="75"/>
        <v>14994.06</v>
      </c>
      <c r="Z101" s="29">
        <f t="shared" si="76"/>
        <v>0</v>
      </c>
      <c r="AA101" s="26">
        <v>17147.12</v>
      </c>
      <c r="AB101" s="27"/>
      <c r="AC101" s="28"/>
      <c r="AD101" s="23">
        <v>7107.41</v>
      </c>
      <c r="AE101" s="29">
        <v>5936.9</v>
      </c>
      <c r="AF101" s="29">
        <v>2313.25</v>
      </c>
      <c r="AG101" s="29">
        <f t="shared" si="77"/>
        <v>15357.56</v>
      </c>
      <c r="AH101" s="29">
        <f t="shared" si="78"/>
        <v>1789.5599999999995</v>
      </c>
      <c r="AI101" s="26">
        <f t="shared" si="70"/>
        <v>41869.59</v>
      </c>
      <c r="AJ101" s="24">
        <f t="shared" si="57"/>
        <v>2.31</v>
      </c>
    </row>
    <row r="102" spans="1:36" ht="28.5" customHeight="1">
      <c r="A102" s="80"/>
      <c r="B102" s="37" t="s">
        <v>35</v>
      </c>
      <c r="C102" s="26">
        <v>1303.1599999999999</v>
      </c>
      <c r="D102" s="27">
        <v>1016.21</v>
      </c>
      <c r="E102" s="28">
        <v>1016.21</v>
      </c>
      <c r="F102" s="29">
        <v>1303.16</v>
      </c>
      <c r="G102" s="29">
        <v>0</v>
      </c>
      <c r="H102" s="29">
        <v>0</v>
      </c>
      <c r="I102" s="29">
        <f t="shared" si="72"/>
        <v>1303.16</v>
      </c>
      <c r="J102" s="29">
        <f t="shared" si="1"/>
        <v>0</v>
      </c>
      <c r="K102" s="26">
        <v>0</v>
      </c>
      <c r="L102" s="27">
        <v>1558.74</v>
      </c>
      <c r="M102" s="21">
        <f>1111.26+447.48</f>
        <v>1558.74</v>
      </c>
      <c r="N102" s="29">
        <v>0</v>
      </c>
      <c r="O102" s="36">
        <v>0</v>
      </c>
      <c r="P102" s="29">
        <v>0</v>
      </c>
      <c r="Q102" s="29">
        <f t="shared" si="73"/>
        <v>0</v>
      </c>
      <c r="R102" s="29">
        <f t="shared" si="74"/>
        <v>0</v>
      </c>
      <c r="S102" s="26">
        <v>0</v>
      </c>
      <c r="T102" s="22">
        <v>2115.47</v>
      </c>
      <c r="U102" s="21">
        <v>2115.47</v>
      </c>
      <c r="V102" s="29">
        <v>0</v>
      </c>
      <c r="W102" s="29">
        <v>0</v>
      </c>
      <c r="X102" s="29">
        <v>0</v>
      </c>
      <c r="Y102" s="29">
        <f t="shared" si="75"/>
        <v>0</v>
      </c>
      <c r="Z102" s="29">
        <f t="shared" si="76"/>
        <v>0</v>
      </c>
      <c r="AA102" s="26">
        <v>6402.98</v>
      </c>
      <c r="AB102" s="22">
        <v>49671.09</v>
      </c>
      <c r="AC102" s="28">
        <v>1694.68</v>
      </c>
      <c r="AD102" s="23">
        <v>0</v>
      </c>
      <c r="AE102" s="29">
        <v>0</v>
      </c>
      <c r="AF102" s="29">
        <v>294.95</v>
      </c>
      <c r="AG102" s="29">
        <f t="shared" si="77"/>
        <v>294.95</v>
      </c>
      <c r="AH102" s="29">
        <f t="shared" si="78"/>
        <v>6108.03</v>
      </c>
      <c r="AI102" s="26">
        <f t="shared" si="70"/>
        <v>62067.649999999994</v>
      </c>
      <c r="AJ102" s="24">
        <f t="shared" si="57"/>
        <v>0.29</v>
      </c>
    </row>
    <row r="103" spans="1:36" ht="28.5" customHeight="1">
      <c r="A103" s="80"/>
      <c r="B103" s="37" t="s">
        <v>18</v>
      </c>
      <c r="C103" s="26">
        <v>0</v>
      </c>
      <c r="D103" s="27"/>
      <c r="E103" s="28"/>
      <c r="F103" s="31">
        <v>0</v>
      </c>
      <c r="G103" s="29">
        <v>0</v>
      </c>
      <c r="H103" s="29">
        <v>0</v>
      </c>
      <c r="I103" s="29">
        <f t="shared" si="72"/>
        <v>0</v>
      </c>
      <c r="J103" s="29">
        <f t="shared" si="1"/>
        <v>0</v>
      </c>
      <c r="K103" s="26">
        <v>3882.79</v>
      </c>
      <c r="L103" s="27"/>
      <c r="M103" s="28"/>
      <c r="N103" s="29">
        <v>0</v>
      </c>
      <c r="O103" s="29">
        <v>0</v>
      </c>
      <c r="P103" s="29">
        <v>3882.79</v>
      </c>
      <c r="Q103" s="29">
        <f t="shared" si="73"/>
        <v>3882.79</v>
      </c>
      <c r="R103" s="29">
        <f t="shared" si="74"/>
        <v>0</v>
      </c>
      <c r="S103" s="26">
        <v>0</v>
      </c>
      <c r="T103" s="27"/>
      <c r="U103" s="28"/>
      <c r="V103" s="29">
        <v>0</v>
      </c>
      <c r="W103" s="29">
        <v>0</v>
      </c>
      <c r="X103" s="29">
        <v>0</v>
      </c>
      <c r="Y103" s="29">
        <f t="shared" si="75"/>
        <v>0</v>
      </c>
      <c r="Z103" s="29">
        <f t="shared" si="76"/>
        <v>0</v>
      </c>
      <c r="AA103" s="26">
        <v>16221.919999999998</v>
      </c>
      <c r="AB103" s="27"/>
      <c r="AC103" s="28"/>
      <c r="AD103" s="23">
        <v>2967.64</v>
      </c>
      <c r="AE103" s="29">
        <v>2982.91</v>
      </c>
      <c r="AF103" s="29">
        <v>9758.64</v>
      </c>
      <c r="AG103" s="29">
        <f t="shared" si="77"/>
        <v>15709.189999999999</v>
      </c>
      <c r="AH103" s="29">
        <f t="shared" si="78"/>
        <v>512.7299999999996</v>
      </c>
      <c r="AI103" s="26">
        <f t="shared" si="70"/>
        <v>20104.71</v>
      </c>
      <c r="AJ103" s="24">
        <f t="shared" si="57"/>
        <v>9.76</v>
      </c>
    </row>
    <row r="104" spans="1:36" ht="28.5" customHeight="1">
      <c r="A104" s="80"/>
      <c r="B104" s="37" t="s">
        <v>30</v>
      </c>
      <c r="C104" s="26">
        <v>0</v>
      </c>
      <c r="D104" s="27"/>
      <c r="E104" s="28"/>
      <c r="F104" s="31">
        <v>0</v>
      </c>
      <c r="G104" s="29">
        <v>0</v>
      </c>
      <c r="H104" s="29">
        <v>0</v>
      </c>
      <c r="I104" s="29">
        <f t="shared" si="72"/>
        <v>0</v>
      </c>
      <c r="J104" s="29">
        <f t="shared" si="1"/>
        <v>0</v>
      </c>
      <c r="K104" s="26">
        <v>305.9</v>
      </c>
      <c r="L104" s="27"/>
      <c r="M104" s="28"/>
      <c r="N104" s="29">
        <v>0</v>
      </c>
      <c r="O104" s="29">
        <v>0</v>
      </c>
      <c r="P104" s="29">
        <v>305.9</v>
      </c>
      <c r="Q104" s="29">
        <f t="shared" si="73"/>
        <v>305.9</v>
      </c>
      <c r="R104" s="29">
        <f t="shared" si="74"/>
        <v>0</v>
      </c>
      <c r="S104" s="26">
        <v>0</v>
      </c>
      <c r="T104" s="27"/>
      <c r="U104" s="28"/>
      <c r="V104" s="29">
        <v>0</v>
      </c>
      <c r="W104" s="29">
        <v>0</v>
      </c>
      <c r="X104" s="29">
        <v>0</v>
      </c>
      <c r="Y104" s="29">
        <f t="shared" si="75"/>
        <v>0</v>
      </c>
      <c r="Z104" s="29">
        <f t="shared" si="76"/>
        <v>0</v>
      </c>
      <c r="AA104" s="26">
        <v>930.54</v>
      </c>
      <c r="AB104" s="27"/>
      <c r="AC104" s="28"/>
      <c r="AD104" s="23">
        <v>0</v>
      </c>
      <c r="AE104" s="29">
        <v>0</v>
      </c>
      <c r="AF104" s="29">
        <v>843.42</v>
      </c>
      <c r="AG104" s="29">
        <f t="shared" si="77"/>
        <v>843.42</v>
      </c>
      <c r="AH104" s="29">
        <f t="shared" si="78"/>
        <v>87.12</v>
      </c>
      <c r="AI104" s="26">
        <f t="shared" si="70"/>
        <v>1236.44</v>
      </c>
      <c r="AJ104" s="24">
        <f t="shared" si="57"/>
        <v>0.84</v>
      </c>
    </row>
    <row r="105" spans="1:36" ht="28.5" customHeight="1">
      <c r="A105" s="81"/>
      <c r="B105" s="17" t="s">
        <v>7</v>
      </c>
      <c r="C105" s="39">
        <f>C104+C103+C102+C101+C100+C99</f>
        <v>52587.55</v>
      </c>
      <c r="D105" s="40">
        <f>D104+D103+D102+D101+D100+D99</f>
        <v>1016.21</v>
      </c>
      <c r="E105" s="41">
        <f>E104+E103+E102+E101+E100+E99</f>
        <v>1016.21</v>
      </c>
      <c r="F105" s="39">
        <f aca="true" t="shared" si="79" ref="F105:AI105">F104+F103+F102+F101+F100+F99</f>
        <v>10326.8</v>
      </c>
      <c r="G105" s="39">
        <f t="shared" si="79"/>
        <v>27327.45</v>
      </c>
      <c r="H105" s="39">
        <f t="shared" si="79"/>
        <v>14933.300000000001</v>
      </c>
      <c r="I105" s="39">
        <f t="shared" si="79"/>
        <v>52587.55</v>
      </c>
      <c r="J105" s="39">
        <f t="shared" si="79"/>
        <v>0</v>
      </c>
      <c r="K105" s="39">
        <f t="shared" si="79"/>
        <v>82140.20999999999</v>
      </c>
      <c r="L105" s="40">
        <v>1558.74</v>
      </c>
      <c r="M105" s="41">
        <f>M104+M103+M102+M101+M100+M99</f>
        <v>1558.74</v>
      </c>
      <c r="N105" s="39">
        <f t="shared" si="79"/>
        <v>21063.260000000002</v>
      </c>
      <c r="O105" s="39">
        <f t="shared" si="79"/>
        <v>21448.79</v>
      </c>
      <c r="P105" s="39">
        <f t="shared" si="79"/>
        <v>39628.16</v>
      </c>
      <c r="Q105" s="39">
        <f t="shared" si="79"/>
        <v>82140.20999999999</v>
      </c>
      <c r="R105" s="39">
        <f t="shared" si="79"/>
        <v>0</v>
      </c>
      <c r="S105" s="39">
        <f t="shared" si="79"/>
        <v>67116.23000000001</v>
      </c>
      <c r="T105" s="40">
        <f>T104+T103+T102+T101+T100+T99</f>
        <v>2183.29</v>
      </c>
      <c r="U105" s="41">
        <f>U104+U103+U102+U101+U100+U99</f>
        <v>2183.29</v>
      </c>
      <c r="V105" s="39">
        <f t="shared" si="79"/>
        <v>33723.9</v>
      </c>
      <c r="W105" s="39">
        <f t="shared" si="79"/>
        <v>20971.06</v>
      </c>
      <c r="X105" s="39">
        <f t="shared" si="79"/>
        <v>12421.27</v>
      </c>
      <c r="Y105" s="39">
        <f t="shared" si="79"/>
        <v>67116.23000000001</v>
      </c>
      <c r="Z105" s="39">
        <f t="shared" si="79"/>
        <v>0</v>
      </c>
      <c r="AA105" s="39">
        <f t="shared" si="79"/>
        <v>129656.00999999998</v>
      </c>
      <c r="AB105" s="40">
        <f>AB104+AB103+AB102+AB101+AB100+AB99</f>
        <v>49671.09</v>
      </c>
      <c r="AC105" s="41">
        <f>AC104+AC103+AC102+AC101+AC100+AC99</f>
        <v>1694.68</v>
      </c>
      <c r="AD105" s="42">
        <f t="shared" si="79"/>
        <v>29119.21</v>
      </c>
      <c r="AE105" s="39">
        <f t="shared" si="79"/>
        <v>42120.45</v>
      </c>
      <c r="AF105" s="39">
        <f t="shared" si="79"/>
        <v>32719.79</v>
      </c>
      <c r="AG105" s="39">
        <f t="shared" si="79"/>
        <v>103959.44999999998</v>
      </c>
      <c r="AH105" s="39">
        <f t="shared" si="79"/>
        <v>25696.559999999994</v>
      </c>
      <c r="AI105" s="39">
        <f t="shared" si="79"/>
        <v>385929.33</v>
      </c>
      <c r="AJ105" s="35">
        <f t="shared" si="57"/>
        <v>32.72</v>
      </c>
    </row>
    <row r="106" spans="1:36" ht="33" customHeight="1">
      <c r="A106" s="79" t="s">
        <v>189</v>
      </c>
      <c r="B106" s="17" t="s">
        <v>10</v>
      </c>
      <c r="C106" s="46">
        <v>2825513.26</v>
      </c>
      <c r="D106" s="47"/>
      <c r="E106" s="48"/>
      <c r="F106" s="49">
        <v>1815552.45</v>
      </c>
      <c r="G106" s="49">
        <v>896684.74</v>
      </c>
      <c r="H106" s="49">
        <v>113276.07</v>
      </c>
      <c r="I106" s="49">
        <f>F106+G106+H106</f>
        <v>2825513.26</v>
      </c>
      <c r="J106" s="49">
        <f>C106-I106</f>
        <v>0</v>
      </c>
      <c r="K106" s="46">
        <v>2859968.3200000003</v>
      </c>
      <c r="L106" s="47"/>
      <c r="M106" s="48"/>
      <c r="N106" s="49">
        <v>2582441.95</v>
      </c>
      <c r="O106" s="49">
        <v>277526.37</v>
      </c>
      <c r="P106" s="49">
        <v>0</v>
      </c>
      <c r="Q106" s="49">
        <f>N106+O106+P106</f>
        <v>2859968.3200000003</v>
      </c>
      <c r="R106" s="49">
        <f>K106-Q106</f>
        <v>0</v>
      </c>
      <c r="S106" s="46">
        <v>2604480.1199999996</v>
      </c>
      <c r="T106" s="47"/>
      <c r="U106" s="48"/>
      <c r="V106" s="49">
        <v>1469712.4</v>
      </c>
      <c r="W106" s="49">
        <v>1043707.7</v>
      </c>
      <c r="X106" s="49">
        <v>91060.02</v>
      </c>
      <c r="Y106" s="49">
        <f>V106+W106+X106</f>
        <v>2604480.1199999996</v>
      </c>
      <c r="Z106" s="49">
        <f>S106-Y106</f>
        <v>0</v>
      </c>
      <c r="AA106" s="46">
        <v>3383920</v>
      </c>
      <c r="AB106" s="47"/>
      <c r="AC106" s="48"/>
      <c r="AD106" s="50">
        <v>959412.99</v>
      </c>
      <c r="AE106" s="49">
        <v>1422016.94</v>
      </c>
      <c r="AF106" s="49">
        <v>999993.75</v>
      </c>
      <c r="AG106" s="49">
        <f>AD106+AE106+AF106</f>
        <v>3381423.6799999997</v>
      </c>
      <c r="AH106" s="49">
        <f>AA106-AG106</f>
        <v>2496.320000000298</v>
      </c>
      <c r="AI106" s="46">
        <f t="shared" si="70"/>
        <v>11673881.7</v>
      </c>
      <c r="AJ106" s="24">
        <f t="shared" si="57"/>
        <v>999.99</v>
      </c>
    </row>
    <row r="107" spans="1:36" ht="33" customHeight="1">
      <c r="A107" s="80"/>
      <c r="B107" s="17" t="s">
        <v>22</v>
      </c>
      <c r="C107" s="46">
        <v>72904.65</v>
      </c>
      <c r="D107" s="47"/>
      <c r="E107" s="48"/>
      <c r="F107" s="49">
        <v>20829.9</v>
      </c>
      <c r="G107" s="49">
        <v>0</v>
      </c>
      <c r="H107" s="49">
        <v>52074.75</v>
      </c>
      <c r="I107" s="49">
        <f>F107+G107+H107</f>
        <v>72904.65</v>
      </c>
      <c r="J107" s="49">
        <f>C107-I107</f>
        <v>0</v>
      </c>
      <c r="K107" s="46">
        <v>52074.75</v>
      </c>
      <c r="L107" s="47"/>
      <c r="M107" s="48"/>
      <c r="N107" s="49">
        <v>52074.75</v>
      </c>
      <c r="O107" s="49">
        <v>0</v>
      </c>
      <c r="P107" s="49">
        <v>0</v>
      </c>
      <c r="Q107" s="49">
        <f>N107+O107+P107</f>
        <v>52074.75</v>
      </c>
      <c r="R107" s="49">
        <f>K107-Q107</f>
        <v>0</v>
      </c>
      <c r="S107" s="46">
        <v>17358.25</v>
      </c>
      <c r="T107" s="47"/>
      <c r="U107" s="48"/>
      <c r="V107" s="49">
        <v>0</v>
      </c>
      <c r="W107" s="49">
        <v>17358.25</v>
      </c>
      <c r="X107" s="49">
        <v>0</v>
      </c>
      <c r="Y107" s="49">
        <f>V107+W107+X107</f>
        <v>17358.25</v>
      </c>
      <c r="Z107" s="49">
        <f>S107-Y107</f>
        <v>0</v>
      </c>
      <c r="AA107" s="46">
        <v>95270.65</v>
      </c>
      <c r="AB107" s="47"/>
      <c r="AC107" s="48"/>
      <c r="AD107" s="50">
        <v>40301.77</v>
      </c>
      <c r="AE107" s="49">
        <v>52392.3</v>
      </c>
      <c r="AF107" s="49">
        <v>0</v>
      </c>
      <c r="AG107" s="49">
        <f>AD107+AE107+AF107</f>
        <v>92694.07</v>
      </c>
      <c r="AH107" s="49">
        <f>AA107-AG107</f>
        <v>2576.579999999987</v>
      </c>
      <c r="AI107" s="46">
        <f t="shared" si="70"/>
        <v>237608.3</v>
      </c>
      <c r="AJ107" s="24">
        <f t="shared" si="57"/>
        <v>0</v>
      </c>
    </row>
    <row r="108" spans="1:69" s="55" customFormat="1" ht="36" customHeight="1">
      <c r="A108" s="81"/>
      <c r="B108" s="17" t="s">
        <v>7</v>
      </c>
      <c r="C108" s="11">
        <f aca="true" t="shared" si="80" ref="C108:AI108">C106+C107</f>
        <v>2898417.9099999997</v>
      </c>
      <c r="D108" s="51">
        <f>D106+D107</f>
        <v>0</v>
      </c>
      <c r="E108" s="13">
        <f>E106+E107</f>
        <v>0</v>
      </c>
      <c r="F108" s="52">
        <f t="shared" si="80"/>
        <v>1836382.3499999999</v>
      </c>
      <c r="G108" s="52">
        <f t="shared" si="80"/>
        <v>896684.74</v>
      </c>
      <c r="H108" s="52">
        <f t="shared" si="80"/>
        <v>165350.82</v>
      </c>
      <c r="I108" s="52">
        <f t="shared" si="80"/>
        <v>2898417.9099999997</v>
      </c>
      <c r="J108" s="52">
        <f t="shared" si="80"/>
        <v>0</v>
      </c>
      <c r="K108" s="52">
        <f t="shared" si="80"/>
        <v>2912043.0700000003</v>
      </c>
      <c r="L108" s="51">
        <f t="shared" si="80"/>
        <v>0</v>
      </c>
      <c r="M108" s="13">
        <f t="shared" si="80"/>
        <v>0</v>
      </c>
      <c r="N108" s="52">
        <f t="shared" si="80"/>
        <v>2634516.7</v>
      </c>
      <c r="O108" s="52">
        <f t="shared" si="80"/>
        <v>277526.37</v>
      </c>
      <c r="P108" s="52">
        <f t="shared" si="80"/>
        <v>0</v>
      </c>
      <c r="Q108" s="52">
        <f t="shared" si="80"/>
        <v>2912043.0700000003</v>
      </c>
      <c r="R108" s="52">
        <f t="shared" si="80"/>
        <v>0</v>
      </c>
      <c r="S108" s="11">
        <f t="shared" si="80"/>
        <v>2621838.3699999996</v>
      </c>
      <c r="T108" s="51">
        <f>T106+T107</f>
        <v>0</v>
      </c>
      <c r="U108" s="13">
        <f>U106+U107</f>
        <v>0</v>
      </c>
      <c r="V108" s="52">
        <f t="shared" si="80"/>
        <v>1469712.4</v>
      </c>
      <c r="W108" s="52">
        <f t="shared" si="80"/>
        <v>1061065.95</v>
      </c>
      <c r="X108" s="52">
        <f t="shared" si="80"/>
        <v>91060.02</v>
      </c>
      <c r="Y108" s="52">
        <f t="shared" si="80"/>
        <v>2621838.3699999996</v>
      </c>
      <c r="Z108" s="52">
        <f t="shared" si="80"/>
        <v>0</v>
      </c>
      <c r="AA108" s="11">
        <f t="shared" si="80"/>
        <v>3479190.65</v>
      </c>
      <c r="AB108" s="51">
        <f t="shared" si="80"/>
        <v>0</v>
      </c>
      <c r="AC108" s="13">
        <f t="shared" si="80"/>
        <v>0</v>
      </c>
      <c r="AD108" s="53">
        <f t="shared" si="80"/>
        <v>999714.76</v>
      </c>
      <c r="AE108" s="52">
        <f t="shared" si="80"/>
        <v>1474409.24</v>
      </c>
      <c r="AF108" s="52">
        <f t="shared" si="80"/>
        <v>999993.75</v>
      </c>
      <c r="AG108" s="52">
        <f t="shared" si="80"/>
        <v>3474117.7499999995</v>
      </c>
      <c r="AH108" s="52">
        <f t="shared" si="80"/>
        <v>5072.900000000285</v>
      </c>
      <c r="AI108" s="34">
        <f t="shared" si="80"/>
        <v>11911490</v>
      </c>
      <c r="AJ108" s="35">
        <f t="shared" si="57"/>
        <v>999.99</v>
      </c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</row>
    <row r="109" spans="1:36" ht="32.25" customHeight="1">
      <c r="A109" s="79" t="s">
        <v>190</v>
      </c>
      <c r="B109" s="17" t="s">
        <v>17</v>
      </c>
      <c r="C109" s="20">
        <f>C110+C111+C112+C113+C114+C115+C116</f>
        <v>822689.21</v>
      </c>
      <c r="D109" s="22">
        <f>D110+D111+D112+D113+D114+D115+D116</f>
        <v>0</v>
      </c>
      <c r="E109" s="21">
        <f>E110+E111+E112+E113+E114+E115+E116</f>
        <v>0</v>
      </c>
      <c r="F109" s="20">
        <f aca="true" t="shared" si="81" ref="F109:AI109">F110+F111+F112+F113+F114+F115+F116</f>
        <v>325506.02</v>
      </c>
      <c r="G109" s="20">
        <f t="shared" si="81"/>
        <v>159297.46</v>
      </c>
      <c r="H109" s="20">
        <f t="shared" si="81"/>
        <v>337885.73</v>
      </c>
      <c r="I109" s="20">
        <f t="shared" si="81"/>
        <v>822689.21</v>
      </c>
      <c r="J109" s="20">
        <f t="shared" si="81"/>
        <v>0</v>
      </c>
      <c r="K109" s="20">
        <f t="shared" si="81"/>
        <v>2865848.7199999997</v>
      </c>
      <c r="L109" s="22">
        <f>L110+L111+L112+L113+L114+L115+L116</f>
        <v>0</v>
      </c>
      <c r="M109" s="21">
        <f>M110+M111+M112+M113+M114+M115+M116</f>
        <v>0</v>
      </c>
      <c r="N109" s="20">
        <f t="shared" si="81"/>
        <v>1167170.6600000001</v>
      </c>
      <c r="O109" s="20">
        <f t="shared" si="81"/>
        <v>1117322.57</v>
      </c>
      <c r="P109" s="20">
        <f t="shared" si="81"/>
        <v>581355.49</v>
      </c>
      <c r="Q109" s="20">
        <f t="shared" si="81"/>
        <v>2865848.7199999997</v>
      </c>
      <c r="R109" s="20">
        <f t="shared" si="81"/>
        <v>0</v>
      </c>
      <c r="S109" s="20">
        <f t="shared" si="81"/>
        <v>2006455.27</v>
      </c>
      <c r="T109" s="22">
        <f>T110+T111+T112+T113+T114+T115+T116</f>
        <v>0</v>
      </c>
      <c r="U109" s="21">
        <f>U110+U111+U112+U113+U114+U115+U116</f>
        <v>0</v>
      </c>
      <c r="V109" s="20">
        <f t="shared" si="81"/>
        <v>1092945.4300000002</v>
      </c>
      <c r="W109" s="20">
        <f t="shared" si="81"/>
        <v>913509.84</v>
      </c>
      <c r="X109" s="20">
        <f t="shared" si="81"/>
        <v>0</v>
      </c>
      <c r="Y109" s="20">
        <f t="shared" si="81"/>
        <v>2006455.27</v>
      </c>
      <c r="Z109" s="20">
        <f t="shared" si="81"/>
        <v>0</v>
      </c>
      <c r="AA109" s="20">
        <f t="shared" si="81"/>
        <v>2376490.11</v>
      </c>
      <c r="AB109" s="22">
        <f>AB110+AB111+AB112+AB113+AB114+AB115+AB116</f>
        <v>0</v>
      </c>
      <c r="AC109" s="21">
        <f>AC110+AC111+AC112+AC113+AC114+AC115+AC116</f>
        <v>0</v>
      </c>
      <c r="AD109" s="33">
        <f t="shared" si="81"/>
        <v>513099.34</v>
      </c>
      <c r="AE109" s="20">
        <f t="shared" si="81"/>
        <v>959695.1599999999</v>
      </c>
      <c r="AF109" s="20">
        <f t="shared" si="81"/>
        <v>893832.62</v>
      </c>
      <c r="AG109" s="20">
        <f t="shared" si="81"/>
        <v>2366627.1199999996</v>
      </c>
      <c r="AH109" s="20">
        <f t="shared" si="81"/>
        <v>9862.989999999976</v>
      </c>
      <c r="AI109" s="20">
        <f t="shared" si="81"/>
        <v>8071483.31</v>
      </c>
      <c r="AJ109" s="24">
        <f t="shared" si="57"/>
        <v>893.83</v>
      </c>
    </row>
    <row r="110" spans="1:36" ht="46.5" customHeight="1">
      <c r="A110" s="80"/>
      <c r="B110" s="37" t="s">
        <v>36</v>
      </c>
      <c r="C110" s="26">
        <v>289681.35</v>
      </c>
      <c r="D110" s="27"/>
      <c r="E110" s="28"/>
      <c r="F110" s="29">
        <v>100758.73</v>
      </c>
      <c r="G110" s="29">
        <v>115872.54</v>
      </c>
      <c r="H110" s="29">
        <v>73050.08</v>
      </c>
      <c r="I110" s="29">
        <f aca="true" t="shared" si="82" ref="I110:I115">F110+G110+H110</f>
        <v>289681.35</v>
      </c>
      <c r="J110" s="29">
        <f aca="true" t="shared" si="83" ref="J110:J115">C110-I110</f>
        <v>0</v>
      </c>
      <c r="K110" s="26">
        <v>797026.0800000001</v>
      </c>
      <c r="L110" s="27"/>
      <c r="M110" s="28"/>
      <c r="N110" s="29">
        <v>575530.99</v>
      </c>
      <c r="O110" s="29">
        <v>45341.43</v>
      </c>
      <c r="P110" s="29">
        <v>176153.66</v>
      </c>
      <c r="Q110" s="29">
        <f aca="true" t="shared" si="84" ref="Q110:Q115">N110+O110+P110</f>
        <v>797026.0800000001</v>
      </c>
      <c r="R110" s="29">
        <f aca="true" t="shared" si="85" ref="R110:R116">K110-Q110</f>
        <v>0</v>
      </c>
      <c r="S110" s="26">
        <v>627940.53</v>
      </c>
      <c r="T110" s="27"/>
      <c r="U110" s="28"/>
      <c r="V110" s="29">
        <v>579226.26</v>
      </c>
      <c r="W110" s="29">
        <v>48714.27</v>
      </c>
      <c r="X110" s="29">
        <v>0</v>
      </c>
      <c r="Y110" s="29">
        <f aca="true" t="shared" si="86" ref="Y110:Y115">V110+W110+X110</f>
        <v>627940.53</v>
      </c>
      <c r="Z110" s="29">
        <f aca="true" t="shared" si="87" ref="Z110:Z116">S110-Y110</f>
        <v>0</v>
      </c>
      <c r="AA110" s="26">
        <v>701738.21</v>
      </c>
      <c r="AB110" s="27"/>
      <c r="AC110" s="28"/>
      <c r="AD110" s="23">
        <v>182037.53</v>
      </c>
      <c r="AE110" s="29">
        <v>287157.8</v>
      </c>
      <c r="AF110" s="29">
        <v>231898.73</v>
      </c>
      <c r="AG110" s="29">
        <f aca="true" t="shared" si="88" ref="AG110:AG115">AD110+AE110+AF110</f>
        <v>701094.0599999999</v>
      </c>
      <c r="AH110" s="29">
        <f aca="true" t="shared" si="89" ref="AH110:AH116">AA110-AG110</f>
        <v>644.1500000000233</v>
      </c>
      <c r="AI110" s="26">
        <f aca="true" t="shared" si="90" ref="AI110:AI182">C110+D110+K110+L110+S110+T110+AA110+AB110</f>
        <v>2416386.17</v>
      </c>
      <c r="AJ110" s="24">
        <f t="shared" si="57"/>
        <v>231.9</v>
      </c>
    </row>
    <row r="111" spans="1:36" ht="49.5" customHeight="1">
      <c r="A111" s="80"/>
      <c r="B111" s="37" t="s">
        <v>4</v>
      </c>
      <c r="C111" s="26">
        <v>110511.65000000001</v>
      </c>
      <c r="D111" s="27"/>
      <c r="E111" s="28"/>
      <c r="F111" s="29">
        <v>75246.1</v>
      </c>
      <c r="G111" s="29">
        <v>0</v>
      </c>
      <c r="H111" s="29">
        <v>35265.55</v>
      </c>
      <c r="I111" s="29">
        <f t="shared" si="82"/>
        <v>110511.65000000001</v>
      </c>
      <c r="J111" s="29">
        <f t="shared" si="83"/>
        <v>0</v>
      </c>
      <c r="K111" s="26">
        <v>497580.99</v>
      </c>
      <c r="L111" s="27"/>
      <c r="M111" s="28"/>
      <c r="N111" s="29">
        <v>247391.31</v>
      </c>
      <c r="O111" s="29">
        <v>47860.39</v>
      </c>
      <c r="P111" s="29">
        <v>202329.29</v>
      </c>
      <c r="Q111" s="29">
        <f t="shared" si="84"/>
        <v>497580.99</v>
      </c>
      <c r="R111" s="29">
        <f t="shared" si="85"/>
        <v>0</v>
      </c>
      <c r="S111" s="26">
        <v>113353.57</v>
      </c>
      <c r="T111" s="27"/>
      <c r="U111" s="28"/>
      <c r="V111" s="29">
        <v>113353.57</v>
      </c>
      <c r="W111" s="29">
        <v>0</v>
      </c>
      <c r="X111" s="29">
        <v>0</v>
      </c>
      <c r="Y111" s="29">
        <f t="shared" si="86"/>
        <v>113353.57</v>
      </c>
      <c r="Z111" s="29">
        <f t="shared" si="87"/>
        <v>0</v>
      </c>
      <c r="AA111" s="26">
        <v>406818.69</v>
      </c>
      <c r="AB111" s="27"/>
      <c r="AC111" s="28"/>
      <c r="AD111" s="23">
        <v>38555.35</v>
      </c>
      <c r="AE111" s="29">
        <v>258781.85</v>
      </c>
      <c r="AF111" s="29">
        <v>108867.31</v>
      </c>
      <c r="AG111" s="29">
        <f t="shared" si="88"/>
        <v>406204.51</v>
      </c>
      <c r="AH111" s="29">
        <f t="shared" si="89"/>
        <v>614.179999999993</v>
      </c>
      <c r="AI111" s="26">
        <f t="shared" si="90"/>
        <v>1128264.9</v>
      </c>
      <c r="AJ111" s="24">
        <f t="shared" si="57"/>
        <v>108.87</v>
      </c>
    </row>
    <row r="112" spans="1:36" ht="42.75" customHeight="1">
      <c r="A112" s="80"/>
      <c r="B112" s="37" t="s">
        <v>50</v>
      </c>
      <c r="C112" s="26">
        <v>3990.2799999999997</v>
      </c>
      <c r="D112" s="27"/>
      <c r="E112" s="28"/>
      <c r="F112" s="31">
        <v>0</v>
      </c>
      <c r="G112" s="29">
        <v>2063.73</v>
      </c>
      <c r="H112" s="29">
        <v>1926.55</v>
      </c>
      <c r="I112" s="29">
        <f t="shared" si="82"/>
        <v>3990.2799999999997</v>
      </c>
      <c r="J112" s="29">
        <f t="shared" si="83"/>
        <v>0</v>
      </c>
      <c r="K112" s="26">
        <v>9929.01</v>
      </c>
      <c r="L112" s="27"/>
      <c r="M112" s="28"/>
      <c r="N112" s="29">
        <v>9929.01</v>
      </c>
      <c r="O112" s="29">
        <v>0</v>
      </c>
      <c r="P112" s="29">
        <v>0</v>
      </c>
      <c r="Q112" s="29">
        <f t="shared" si="84"/>
        <v>9929.01</v>
      </c>
      <c r="R112" s="29">
        <f t="shared" si="85"/>
        <v>0</v>
      </c>
      <c r="S112" s="26">
        <v>2137.24</v>
      </c>
      <c r="T112" s="27"/>
      <c r="U112" s="28"/>
      <c r="V112" s="29">
        <v>2137.24</v>
      </c>
      <c r="W112" s="29">
        <v>0</v>
      </c>
      <c r="X112" s="29">
        <v>0</v>
      </c>
      <c r="Y112" s="29">
        <f t="shared" si="86"/>
        <v>2137.24</v>
      </c>
      <c r="Z112" s="29">
        <f t="shared" si="87"/>
        <v>0</v>
      </c>
      <c r="AA112" s="26">
        <v>9783.47</v>
      </c>
      <c r="AB112" s="27"/>
      <c r="AC112" s="28"/>
      <c r="AD112" s="23">
        <v>0</v>
      </c>
      <c r="AE112" s="29">
        <v>7521.74</v>
      </c>
      <c r="AF112" s="29">
        <v>2169.98</v>
      </c>
      <c r="AG112" s="29">
        <f t="shared" si="88"/>
        <v>9691.72</v>
      </c>
      <c r="AH112" s="29">
        <f t="shared" si="89"/>
        <v>91.75</v>
      </c>
      <c r="AI112" s="26">
        <f t="shared" si="90"/>
        <v>25840</v>
      </c>
      <c r="AJ112" s="24">
        <f t="shared" si="57"/>
        <v>2.17</v>
      </c>
    </row>
    <row r="113" spans="1:36" ht="49.5" customHeight="1">
      <c r="A113" s="80"/>
      <c r="B113" s="37" t="s">
        <v>52</v>
      </c>
      <c r="C113" s="26">
        <v>53705.44</v>
      </c>
      <c r="D113" s="27"/>
      <c r="E113" s="28"/>
      <c r="F113" s="31">
        <v>0</v>
      </c>
      <c r="G113" s="29">
        <v>0</v>
      </c>
      <c r="H113" s="29">
        <v>53705.44</v>
      </c>
      <c r="I113" s="29">
        <f t="shared" si="82"/>
        <v>53705.44</v>
      </c>
      <c r="J113" s="29">
        <f t="shared" si="83"/>
        <v>0</v>
      </c>
      <c r="K113" s="26">
        <v>24147.42</v>
      </c>
      <c r="L113" s="27"/>
      <c r="M113" s="28"/>
      <c r="N113" s="29">
        <v>0</v>
      </c>
      <c r="O113" s="29">
        <v>24147.42</v>
      </c>
      <c r="P113" s="29">
        <v>0</v>
      </c>
      <c r="Q113" s="29">
        <f t="shared" si="84"/>
        <v>24147.42</v>
      </c>
      <c r="R113" s="29">
        <f t="shared" si="85"/>
        <v>0</v>
      </c>
      <c r="S113" s="26">
        <v>58756.69</v>
      </c>
      <c r="T113" s="27"/>
      <c r="U113" s="28"/>
      <c r="V113" s="29">
        <v>29552.71</v>
      </c>
      <c r="W113" s="29">
        <v>29203.98</v>
      </c>
      <c r="X113" s="29">
        <v>0</v>
      </c>
      <c r="Y113" s="29">
        <f t="shared" si="86"/>
        <v>58756.69</v>
      </c>
      <c r="Z113" s="29">
        <f t="shared" si="87"/>
        <v>0</v>
      </c>
      <c r="AA113" s="26">
        <v>49592.81</v>
      </c>
      <c r="AB113" s="27"/>
      <c r="AC113" s="28"/>
      <c r="AD113" s="23">
        <v>19469.32</v>
      </c>
      <c r="AE113" s="29">
        <v>0</v>
      </c>
      <c r="AF113" s="29">
        <v>30015.2</v>
      </c>
      <c r="AG113" s="29">
        <f t="shared" si="88"/>
        <v>49484.520000000004</v>
      </c>
      <c r="AH113" s="29">
        <f t="shared" si="89"/>
        <v>108.2899999999936</v>
      </c>
      <c r="AI113" s="26">
        <f t="shared" si="90"/>
        <v>186202.36</v>
      </c>
      <c r="AJ113" s="24">
        <f t="shared" si="57"/>
        <v>30.02</v>
      </c>
    </row>
    <row r="114" spans="1:36" ht="48" customHeight="1">
      <c r="A114" s="80"/>
      <c r="B114" s="37" t="s">
        <v>55</v>
      </c>
      <c r="C114" s="26">
        <v>93468.11</v>
      </c>
      <c r="D114" s="27"/>
      <c r="E114" s="28"/>
      <c r="F114" s="29">
        <v>50619.86</v>
      </c>
      <c r="G114" s="29">
        <v>0</v>
      </c>
      <c r="H114" s="29">
        <v>42848.25</v>
      </c>
      <c r="I114" s="29">
        <f t="shared" si="82"/>
        <v>93468.11</v>
      </c>
      <c r="J114" s="29">
        <f t="shared" si="83"/>
        <v>0</v>
      </c>
      <c r="K114" s="26">
        <v>52066.21</v>
      </c>
      <c r="L114" s="27"/>
      <c r="M114" s="28"/>
      <c r="N114" s="29">
        <v>0</v>
      </c>
      <c r="O114" s="29">
        <v>0</v>
      </c>
      <c r="P114" s="29">
        <v>52066.21</v>
      </c>
      <c r="Q114" s="29">
        <f t="shared" si="84"/>
        <v>52066.21</v>
      </c>
      <c r="R114" s="29">
        <f t="shared" si="85"/>
        <v>0</v>
      </c>
      <c r="S114" s="26">
        <v>55231.66</v>
      </c>
      <c r="T114" s="27"/>
      <c r="U114" s="28"/>
      <c r="V114" s="29">
        <v>55231.66</v>
      </c>
      <c r="W114" s="29">
        <v>0</v>
      </c>
      <c r="X114" s="29">
        <v>0</v>
      </c>
      <c r="Y114" s="29">
        <f t="shared" si="86"/>
        <v>55231.66</v>
      </c>
      <c r="Z114" s="29">
        <f t="shared" si="87"/>
        <v>0</v>
      </c>
      <c r="AA114" s="26">
        <v>55194.51</v>
      </c>
      <c r="AB114" s="27"/>
      <c r="AC114" s="28"/>
      <c r="AD114" s="23">
        <v>0</v>
      </c>
      <c r="AE114" s="29">
        <v>0</v>
      </c>
      <c r="AF114" s="29">
        <v>47476.48</v>
      </c>
      <c r="AG114" s="29">
        <f t="shared" si="88"/>
        <v>47476.48</v>
      </c>
      <c r="AH114" s="29">
        <f t="shared" si="89"/>
        <v>7718.029999999999</v>
      </c>
      <c r="AI114" s="26">
        <f t="shared" si="90"/>
        <v>255960.49000000002</v>
      </c>
      <c r="AJ114" s="24">
        <f t="shared" si="57"/>
        <v>47.48</v>
      </c>
    </row>
    <row r="115" spans="1:36" ht="43.5" customHeight="1">
      <c r="A115" s="80"/>
      <c r="B115" s="37" t="s">
        <v>71</v>
      </c>
      <c r="C115" s="26">
        <v>89992.58</v>
      </c>
      <c r="D115" s="27"/>
      <c r="E115" s="28"/>
      <c r="F115" s="29">
        <v>0</v>
      </c>
      <c r="G115" s="29">
        <v>41361.19</v>
      </c>
      <c r="H115" s="29">
        <v>48631.39</v>
      </c>
      <c r="I115" s="29">
        <f t="shared" si="82"/>
        <v>89992.58</v>
      </c>
      <c r="J115" s="29">
        <f t="shared" si="83"/>
        <v>0</v>
      </c>
      <c r="K115" s="26">
        <v>759238.0099999999</v>
      </c>
      <c r="L115" s="27"/>
      <c r="M115" s="28"/>
      <c r="N115" s="29">
        <v>136364.01</v>
      </c>
      <c r="O115" s="29">
        <v>472067.67</v>
      </c>
      <c r="P115" s="29">
        <v>150806.33</v>
      </c>
      <c r="Q115" s="29">
        <f t="shared" si="84"/>
        <v>759238.0099999999</v>
      </c>
      <c r="R115" s="29">
        <f t="shared" si="85"/>
        <v>0</v>
      </c>
      <c r="S115" s="26">
        <v>618202.82</v>
      </c>
      <c r="T115" s="27"/>
      <c r="U115" s="28"/>
      <c r="V115" s="29">
        <v>0</v>
      </c>
      <c r="W115" s="29">
        <v>618202.82</v>
      </c>
      <c r="X115" s="29">
        <v>0</v>
      </c>
      <c r="Y115" s="29">
        <f t="shared" si="86"/>
        <v>618202.82</v>
      </c>
      <c r="Z115" s="29">
        <f t="shared" si="87"/>
        <v>0</v>
      </c>
      <c r="AA115" s="26">
        <v>382431.69</v>
      </c>
      <c r="AB115" s="27"/>
      <c r="AC115" s="28"/>
      <c r="AD115" s="23">
        <v>0</v>
      </c>
      <c r="AE115" s="29">
        <v>101074.61</v>
      </c>
      <c r="AF115" s="29">
        <v>280672.82</v>
      </c>
      <c r="AG115" s="29">
        <f t="shared" si="88"/>
        <v>381747.43</v>
      </c>
      <c r="AH115" s="29">
        <f t="shared" si="89"/>
        <v>684.2600000000093</v>
      </c>
      <c r="AI115" s="26">
        <f t="shared" si="90"/>
        <v>1849865.0999999996</v>
      </c>
      <c r="AJ115" s="24">
        <f t="shared" si="57"/>
        <v>280.67</v>
      </c>
    </row>
    <row r="116" spans="1:36" ht="49.5" customHeight="1">
      <c r="A116" s="80"/>
      <c r="B116" s="37" t="s">
        <v>191</v>
      </c>
      <c r="C116" s="26">
        <v>181339.8</v>
      </c>
      <c r="D116" s="27"/>
      <c r="E116" s="28"/>
      <c r="F116" s="29">
        <v>98881.33</v>
      </c>
      <c r="G116" s="29">
        <v>0</v>
      </c>
      <c r="H116" s="29">
        <v>82458.47</v>
      </c>
      <c r="I116" s="29">
        <f>F116+G116+H116</f>
        <v>181339.8</v>
      </c>
      <c r="J116" s="29">
        <f>C116-I116</f>
        <v>0</v>
      </c>
      <c r="K116" s="26">
        <v>725861</v>
      </c>
      <c r="L116" s="27"/>
      <c r="M116" s="28"/>
      <c r="N116" s="29">
        <v>197955.34</v>
      </c>
      <c r="O116" s="29">
        <v>527905.66</v>
      </c>
      <c r="P116" s="29">
        <v>0</v>
      </c>
      <c r="Q116" s="29">
        <f>N116+O116+P116</f>
        <v>725861</v>
      </c>
      <c r="R116" s="29">
        <f t="shared" si="85"/>
        <v>0</v>
      </c>
      <c r="S116" s="26">
        <v>530832.76</v>
      </c>
      <c r="T116" s="27"/>
      <c r="U116" s="28"/>
      <c r="V116" s="29">
        <v>313443.99</v>
      </c>
      <c r="W116" s="29">
        <v>217388.77</v>
      </c>
      <c r="X116" s="29">
        <v>0</v>
      </c>
      <c r="Y116" s="29">
        <f>V116+W116+X116</f>
        <v>530832.76</v>
      </c>
      <c r="Z116" s="29">
        <f t="shared" si="87"/>
        <v>0</v>
      </c>
      <c r="AA116" s="26">
        <v>770930.73</v>
      </c>
      <c r="AB116" s="27"/>
      <c r="AC116" s="28"/>
      <c r="AD116" s="23">
        <v>273037.14</v>
      </c>
      <c r="AE116" s="29">
        <v>305159.16</v>
      </c>
      <c r="AF116" s="29">
        <v>192732.1</v>
      </c>
      <c r="AG116" s="29">
        <f>AD116+AE116+AF116</f>
        <v>770928.4</v>
      </c>
      <c r="AH116" s="29">
        <f t="shared" si="89"/>
        <v>2.3299999999580905</v>
      </c>
      <c r="AI116" s="26">
        <f t="shared" si="90"/>
        <v>2208964.29</v>
      </c>
      <c r="AJ116" s="24">
        <f t="shared" si="57"/>
        <v>192.73</v>
      </c>
    </row>
    <row r="117" spans="1:36" ht="38.25" customHeight="1">
      <c r="A117" s="80"/>
      <c r="B117" s="17" t="s">
        <v>10</v>
      </c>
      <c r="C117" s="20">
        <f>C118+C119+C120+C121+C122+C123+C124+C125+C126+C127+C128</f>
        <v>9951999.41</v>
      </c>
      <c r="D117" s="22">
        <f>D118+D119+D120+D121+D122+D123+D124+D125+D126+D127+D128</f>
        <v>0</v>
      </c>
      <c r="E117" s="21">
        <f>E118+E119+E120+E121+E122+E123+E124+E125+E126+E127+E128</f>
        <v>0</v>
      </c>
      <c r="F117" s="20">
        <f aca="true" t="shared" si="91" ref="F117:AI117">F118+F119+F120+F121+F122+F123+F124+F125+F126+F127+F128</f>
        <v>5865743.4399999995</v>
      </c>
      <c r="G117" s="20">
        <f t="shared" si="91"/>
        <v>2849388.63</v>
      </c>
      <c r="H117" s="20">
        <f t="shared" si="91"/>
        <v>1236867.3399999999</v>
      </c>
      <c r="I117" s="20">
        <f t="shared" si="91"/>
        <v>9951999.41</v>
      </c>
      <c r="J117" s="20">
        <f t="shared" si="91"/>
        <v>0</v>
      </c>
      <c r="K117" s="20">
        <f t="shared" si="91"/>
        <v>23006234.42</v>
      </c>
      <c r="L117" s="22">
        <f>L118+L119+L120+L121+L122+L123+L124+L125+L126+L127+L128</f>
        <v>0</v>
      </c>
      <c r="M117" s="21">
        <f>M118+M119+M120+M121+M122+M123+M124+M125+M126+M127+M128</f>
        <v>0</v>
      </c>
      <c r="N117" s="20">
        <f t="shared" si="91"/>
        <v>12503348.980000002</v>
      </c>
      <c r="O117" s="20">
        <f t="shared" si="91"/>
        <v>3778208.86</v>
      </c>
      <c r="P117" s="20">
        <f t="shared" si="91"/>
        <v>6724676.58</v>
      </c>
      <c r="Q117" s="20">
        <f t="shared" si="91"/>
        <v>23006234.42</v>
      </c>
      <c r="R117" s="20">
        <f t="shared" si="91"/>
        <v>0</v>
      </c>
      <c r="S117" s="20">
        <f t="shared" si="91"/>
        <v>14554466.98</v>
      </c>
      <c r="T117" s="22">
        <f>T118+T119+T120+T121+T122+T123+T124+T125+T126+T127+T128</f>
        <v>0</v>
      </c>
      <c r="U117" s="21">
        <f>U118+U119+U120+U121+U122+U123+U124+U125+U126+U127+U128</f>
        <v>0</v>
      </c>
      <c r="V117" s="20">
        <f t="shared" si="91"/>
        <v>9354703.88</v>
      </c>
      <c r="W117" s="20">
        <f t="shared" si="91"/>
        <v>2851303.98</v>
      </c>
      <c r="X117" s="20">
        <f t="shared" si="91"/>
        <v>2348459.12</v>
      </c>
      <c r="Y117" s="20">
        <f t="shared" si="91"/>
        <v>14554466.98</v>
      </c>
      <c r="Z117" s="20">
        <f t="shared" si="91"/>
        <v>0</v>
      </c>
      <c r="AA117" s="20">
        <f t="shared" si="91"/>
        <v>22795974.03</v>
      </c>
      <c r="AB117" s="22">
        <f>AB118+AB119+AB120+AB121+AB122+AB123+AB124+AB125+AB126+AB127+AB128</f>
        <v>0</v>
      </c>
      <c r="AC117" s="21">
        <f>AC118+AC119+AC120+AC121+AC122+AC123+AC124+AC125+AC126+AC127+AC128</f>
        <v>0</v>
      </c>
      <c r="AD117" s="33">
        <f t="shared" si="91"/>
        <v>8240490.130000001</v>
      </c>
      <c r="AE117" s="20">
        <f t="shared" si="91"/>
        <v>6448374.91</v>
      </c>
      <c r="AF117" s="20">
        <f t="shared" si="91"/>
        <v>7891880.36</v>
      </c>
      <c r="AG117" s="20">
        <f t="shared" si="91"/>
        <v>22580745.4</v>
      </c>
      <c r="AH117" s="20">
        <f t="shared" si="91"/>
        <v>215228.63000000102</v>
      </c>
      <c r="AI117" s="20">
        <f t="shared" si="91"/>
        <v>70308674.83999999</v>
      </c>
      <c r="AJ117" s="24">
        <f t="shared" si="57"/>
        <v>7891.88</v>
      </c>
    </row>
    <row r="118" spans="1:36" ht="48.75" customHeight="1">
      <c r="A118" s="80"/>
      <c r="B118" s="37" t="s">
        <v>36</v>
      </c>
      <c r="C118" s="26">
        <v>488538</v>
      </c>
      <c r="D118" s="27"/>
      <c r="E118" s="28"/>
      <c r="F118" s="29">
        <v>0</v>
      </c>
      <c r="G118" s="29">
        <v>0</v>
      </c>
      <c r="H118" s="29">
        <v>488538</v>
      </c>
      <c r="I118" s="29">
        <f aca="true" t="shared" si="92" ref="I118:I123">F118+G118+H118</f>
        <v>488538</v>
      </c>
      <c r="J118" s="29">
        <f aca="true" t="shared" si="93" ref="J118:J123">C118-I118</f>
        <v>0</v>
      </c>
      <c r="K118" s="26">
        <v>832869</v>
      </c>
      <c r="L118" s="27"/>
      <c r="M118" s="28"/>
      <c r="N118" s="29">
        <v>671004</v>
      </c>
      <c r="O118" s="29">
        <v>0</v>
      </c>
      <c r="P118" s="29">
        <v>161865</v>
      </c>
      <c r="Q118" s="29">
        <f aca="true" t="shared" si="94" ref="Q118:Q123">N118+O118+P118</f>
        <v>832869</v>
      </c>
      <c r="R118" s="29">
        <f aca="true" t="shared" si="95" ref="R118:R128">K118-Q118</f>
        <v>0</v>
      </c>
      <c r="S118" s="26">
        <v>956475</v>
      </c>
      <c r="T118" s="27"/>
      <c r="U118" s="28"/>
      <c r="V118" s="29">
        <v>956475</v>
      </c>
      <c r="W118" s="29">
        <v>0</v>
      </c>
      <c r="X118" s="29">
        <v>0</v>
      </c>
      <c r="Y118" s="29">
        <f aca="true" t="shared" si="96" ref="Y118:Y123">V118+W118+X118</f>
        <v>956475</v>
      </c>
      <c r="Z118" s="29">
        <f aca="true" t="shared" si="97" ref="Z118:Z128">S118-Y118</f>
        <v>0</v>
      </c>
      <c r="AA118" s="26">
        <v>1088355.52</v>
      </c>
      <c r="AB118" s="27"/>
      <c r="AC118" s="28"/>
      <c r="AD118" s="23">
        <v>585657</v>
      </c>
      <c r="AE118" s="29">
        <v>299963.64</v>
      </c>
      <c r="AF118" s="29">
        <v>199975.76</v>
      </c>
      <c r="AG118" s="29">
        <f aca="true" t="shared" si="98" ref="AG118:AG123">AD118+AE118+AF118</f>
        <v>1085596.4</v>
      </c>
      <c r="AH118" s="29">
        <f aca="true" t="shared" si="99" ref="AH118:AH128">AA118-AG118</f>
        <v>2759.1200000001118</v>
      </c>
      <c r="AI118" s="26">
        <f t="shared" si="90"/>
        <v>3366237.52</v>
      </c>
      <c r="AJ118" s="24">
        <f t="shared" si="57"/>
        <v>199.98</v>
      </c>
    </row>
    <row r="119" spans="1:36" ht="43.5" customHeight="1">
      <c r="A119" s="80"/>
      <c r="B119" s="37" t="s">
        <v>4</v>
      </c>
      <c r="C119" s="26">
        <v>370818</v>
      </c>
      <c r="D119" s="27"/>
      <c r="E119" s="28"/>
      <c r="F119" s="29">
        <v>0</v>
      </c>
      <c r="G119" s="29">
        <v>0</v>
      </c>
      <c r="H119" s="29">
        <v>370818</v>
      </c>
      <c r="I119" s="29">
        <f t="shared" si="92"/>
        <v>370818</v>
      </c>
      <c r="J119" s="29">
        <f t="shared" si="93"/>
        <v>0</v>
      </c>
      <c r="K119" s="26">
        <v>679833</v>
      </c>
      <c r="L119" s="27"/>
      <c r="M119" s="28"/>
      <c r="N119" s="29">
        <v>629802</v>
      </c>
      <c r="O119" s="29">
        <v>0</v>
      </c>
      <c r="P119" s="29">
        <v>50031</v>
      </c>
      <c r="Q119" s="29">
        <f t="shared" si="94"/>
        <v>679833</v>
      </c>
      <c r="R119" s="29">
        <f t="shared" si="95"/>
        <v>0</v>
      </c>
      <c r="S119" s="26">
        <v>562113</v>
      </c>
      <c r="T119" s="27"/>
      <c r="U119" s="28"/>
      <c r="V119" s="29">
        <v>562113</v>
      </c>
      <c r="W119" s="29">
        <v>0</v>
      </c>
      <c r="X119" s="29">
        <v>0</v>
      </c>
      <c r="Y119" s="29">
        <f t="shared" si="96"/>
        <v>562113</v>
      </c>
      <c r="Z119" s="29">
        <f t="shared" si="97"/>
        <v>0</v>
      </c>
      <c r="AA119" s="26">
        <v>730986.42</v>
      </c>
      <c r="AB119" s="27"/>
      <c r="AC119" s="28"/>
      <c r="AD119" s="23">
        <v>200124</v>
      </c>
      <c r="AE119" s="29">
        <v>529347.6</v>
      </c>
      <c r="AF119" s="29">
        <v>0</v>
      </c>
      <c r="AG119" s="29">
        <f t="shared" si="98"/>
        <v>729471.6</v>
      </c>
      <c r="AH119" s="29">
        <f t="shared" si="99"/>
        <v>1514.8200000000652</v>
      </c>
      <c r="AI119" s="26">
        <f t="shared" si="90"/>
        <v>2343750.42</v>
      </c>
      <c r="AJ119" s="24">
        <f t="shared" si="57"/>
        <v>0</v>
      </c>
    </row>
    <row r="120" spans="1:36" ht="49.5" customHeight="1">
      <c r="A120" s="80"/>
      <c r="B120" s="37" t="s">
        <v>38</v>
      </c>
      <c r="C120" s="26">
        <v>2615931.11</v>
      </c>
      <c r="D120" s="27"/>
      <c r="E120" s="28"/>
      <c r="F120" s="29">
        <v>1771759.77</v>
      </c>
      <c r="G120" s="29">
        <v>844171.34</v>
      </c>
      <c r="H120" s="29">
        <v>0</v>
      </c>
      <c r="I120" s="29">
        <f t="shared" si="92"/>
        <v>2615931.11</v>
      </c>
      <c r="J120" s="29">
        <f t="shared" si="93"/>
        <v>0</v>
      </c>
      <c r="K120" s="26">
        <v>3333310.0900000003</v>
      </c>
      <c r="L120" s="27"/>
      <c r="M120" s="28"/>
      <c r="N120" s="29">
        <v>2932495.37</v>
      </c>
      <c r="O120" s="29">
        <v>132393.58</v>
      </c>
      <c r="P120" s="29">
        <v>268421.14</v>
      </c>
      <c r="Q120" s="29">
        <f t="shared" si="94"/>
        <v>3333310.0900000003</v>
      </c>
      <c r="R120" s="29">
        <f t="shared" si="95"/>
        <v>0</v>
      </c>
      <c r="S120" s="26">
        <v>2461309.69</v>
      </c>
      <c r="T120" s="27"/>
      <c r="U120" s="28"/>
      <c r="V120" s="29">
        <v>367507.98</v>
      </c>
      <c r="W120" s="29">
        <v>2093801.71</v>
      </c>
      <c r="X120" s="29">
        <v>0</v>
      </c>
      <c r="Y120" s="29">
        <f t="shared" si="96"/>
        <v>2461309.69</v>
      </c>
      <c r="Z120" s="29">
        <f t="shared" si="97"/>
        <v>0</v>
      </c>
      <c r="AA120" s="26">
        <v>2940852.44</v>
      </c>
      <c r="AB120" s="27"/>
      <c r="AC120" s="28"/>
      <c r="AD120" s="23">
        <v>0</v>
      </c>
      <c r="AE120" s="29">
        <v>1913924.13</v>
      </c>
      <c r="AF120" s="29">
        <v>1025477.13</v>
      </c>
      <c r="AG120" s="29">
        <f t="shared" si="98"/>
        <v>2939401.26</v>
      </c>
      <c r="AH120" s="29">
        <f t="shared" si="99"/>
        <v>1451.1800000001676</v>
      </c>
      <c r="AI120" s="26">
        <f t="shared" si="90"/>
        <v>11351403.33</v>
      </c>
      <c r="AJ120" s="24">
        <f t="shared" si="57"/>
        <v>1025.48</v>
      </c>
    </row>
    <row r="121" spans="1:36" ht="48" customHeight="1">
      <c r="A121" s="80"/>
      <c r="B121" s="37" t="s">
        <v>77</v>
      </c>
      <c r="C121" s="26">
        <v>575344.89</v>
      </c>
      <c r="D121" s="27"/>
      <c r="E121" s="28"/>
      <c r="F121" s="29">
        <v>0</v>
      </c>
      <c r="G121" s="29">
        <v>575344.89</v>
      </c>
      <c r="H121" s="29">
        <v>0</v>
      </c>
      <c r="I121" s="29">
        <f t="shared" si="92"/>
        <v>575344.89</v>
      </c>
      <c r="J121" s="29">
        <f t="shared" si="93"/>
        <v>0</v>
      </c>
      <c r="K121" s="26">
        <v>958908.15</v>
      </c>
      <c r="L121" s="27"/>
      <c r="M121" s="28"/>
      <c r="N121" s="29">
        <v>958908.15</v>
      </c>
      <c r="O121" s="29">
        <v>0</v>
      </c>
      <c r="P121" s="29">
        <v>0</v>
      </c>
      <c r="Q121" s="29">
        <f t="shared" si="94"/>
        <v>958908.15</v>
      </c>
      <c r="R121" s="29">
        <f t="shared" si="95"/>
        <v>0</v>
      </c>
      <c r="S121" s="26">
        <v>2033916.22</v>
      </c>
      <c r="T121" s="27"/>
      <c r="U121" s="28"/>
      <c r="V121" s="29">
        <v>1530985.97</v>
      </c>
      <c r="W121" s="29">
        <v>0</v>
      </c>
      <c r="X121" s="29">
        <v>502930.25</v>
      </c>
      <c r="Y121" s="29">
        <f t="shared" si="96"/>
        <v>2033916.22</v>
      </c>
      <c r="Z121" s="29">
        <f t="shared" si="97"/>
        <v>0</v>
      </c>
      <c r="AA121" s="26">
        <v>1893066.65</v>
      </c>
      <c r="AB121" s="27"/>
      <c r="AC121" s="28"/>
      <c r="AD121" s="23">
        <v>619559.71</v>
      </c>
      <c r="AE121" s="29">
        <v>772548.03</v>
      </c>
      <c r="AF121" s="29">
        <v>466482.11</v>
      </c>
      <c r="AG121" s="29">
        <f t="shared" si="98"/>
        <v>1858589.85</v>
      </c>
      <c r="AH121" s="29">
        <f t="shared" si="99"/>
        <v>34476.799999999814</v>
      </c>
      <c r="AI121" s="26">
        <f t="shared" si="90"/>
        <v>5461235.91</v>
      </c>
      <c r="AJ121" s="24">
        <f t="shared" si="57"/>
        <v>466.48</v>
      </c>
    </row>
    <row r="122" spans="1:36" ht="48" customHeight="1">
      <c r="A122" s="80"/>
      <c r="B122" s="37" t="s">
        <v>55</v>
      </c>
      <c r="C122" s="26">
        <v>140394.44</v>
      </c>
      <c r="D122" s="27"/>
      <c r="E122" s="28"/>
      <c r="F122" s="29">
        <v>0</v>
      </c>
      <c r="G122" s="29">
        <v>23399.07</v>
      </c>
      <c r="H122" s="29">
        <v>116995.37</v>
      </c>
      <c r="I122" s="29">
        <f t="shared" si="92"/>
        <v>140394.44</v>
      </c>
      <c r="J122" s="29">
        <f t="shared" si="93"/>
        <v>0</v>
      </c>
      <c r="K122" s="26">
        <v>932460.5700000001</v>
      </c>
      <c r="L122" s="27"/>
      <c r="M122" s="28"/>
      <c r="N122" s="29">
        <v>0</v>
      </c>
      <c r="O122" s="29">
        <v>366701.33</v>
      </c>
      <c r="P122" s="29">
        <v>565759.24</v>
      </c>
      <c r="Q122" s="29">
        <f t="shared" si="94"/>
        <v>932460.5700000001</v>
      </c>
      <c r="R122" s="29">
        <f t="shared" si="95"/>
        <v>0</v>
      </c>
      <c r="S122" s="26">
        <v>203978.69</v>
      </c>
      <c r="T122" s="27"/>
      <c r="U122" s="28"/>
      <c r="V122" s="29">
        <v>23767.68</v>
      </c>
      <c r="W122" s="29">
        <v>0</v>
      </c>
      <c r="X122" s="29">
        <v>180211.01</v>
      </c>
      <c r="Y122" s="29">
        <f t="shared" si="96"/>
        <v>203978.69</v>
      </c>
      <c r="Z122" s="29">
        <f t="shared" si="97"/>
        <v>0</v>
      </c>
      <c r="AA122" s="26">
        <v>933850.96</v>
      </c>
      <c r="AB122" s="27"/>
      <c r="AC122" s="28"/>
      <c r="AD122" s="23">
        <v>0</v>
      </c>
      <c r="AE122" s="29">
        <v>0</v>
      </c>
      <c r="AF122" s="29">
        <v>933533.99</v>
      </c>
      <c r="AG122" s="29">
        <f t="shared" si="98"/>
        <v>933533.99</v>
      </c>
      <c r="AH122" s="29">
        <f t="shared" si="99"/>
        <v>316.96999999997206</v>
      </c>
      <c r="AI122" s="26">
        <f t="shared" si="90"/>
        <v>2210684.66</v>
      </c>
      <c r="AJ122" s="24">
        <f t="shared" si="57"/>
        <v>933.53</v>
      </c>
    </row>
    <row r="123" spans="1:36" ht="48" customHeight="1">
      <c r="A123" s="80"/>
      <c r="B123" s="37" t="s">
        <v>57</v>
      </c>
      <c r="C123" s="26">
        <v>657342.27</v>
      </c>
      <c r="D123" s="27"/>
      <c r="E123" s="28"/>
      <c r="F123" s="29">
        <v>453699.75</v>
      </c>
      <c r="G123" s="29">
        <v>0</v>
      </c>
      <c r="H123" s="29">
        <v>203642.52</v>
      </c>
      <c r="I123" s="29">
        <f t="shared" si="92"/>
        <v>657342.27</v>
      </c>
      <c r="J123" s="29">
        <f t="shared" si="93"/>
        <v>0</v>
      </c>
      <c r="K123" s="26">
        <v>632312.05</v>
      </c>
      <c r="L123" s="27"/>
      <c r="M123" s="28"/>
      <c r="N123" s="29">
        <v>622044.9</v>
      </c>
      <c r="O123" s="29">
        <v>10267.15</v>
      </c>
      <c r="P123" s="29">
        <v>0</v>
      </c>
      <c r="Q123" s="29">
        <f t="shared" si="94"/>
        <v>632312.05</v>
      </c>
      <c r="R123" s="29">
        <f t="shared" si="95"/>
        <v>0</v>
      </c>
      <c r="S123" s="26">
        <v>495655.81000000006</v>
      </c>
      <c r="T123" s="27"/>
      <c r="U123" s="28"/>
      <c r="V123" s="29">
        <v>379884.4</v>
      </c>
      <c r="W123" s="29">
        <v>0</v>
      </c>
      <c r="X123" s="29">
        <v>115771.41</v>
      </c>
      <c r="Y123" s="29">
        <f t="shared" si="96"/>
        <v>495655.81000000006</v>
      </c>
      <c r="Z123" s="29">
        <f t="shared" si="97"/>
        <v>0</v>
      </c>
      <c r="AA123" s="26">
        <v>721852.06</v>
      </c>
      <c r="AB123" s="27"/>
      <c r="AC123" s="28"/>
      <c r="AD123" s="23">
        <v>33551.51</v>
      </c>
      <c r="AE123" s="29">
        <v>607707.92</v>
      </c>
      <c r="AF123" s="29">
        <v>79853.73</v>
      </c>
      <c r="AG123" s="29">
        <f t="shared" si="98"/>
        <v>721113.16</v>
      </c>
      <c r="AH123" s="29">
        <f t="shared" si="99"/>
        <v>738.9000000000233</v>
      </c>
      <c r="AI123" s="26">
        <f t="shared" si="90"/>
        <v>2507162.1900000004</v>
      </c>
      <c r="AJ123" s="24">
        <f t="shared" si="57"/>
        <v>79.85</v>
      </c>
    </row>
    <row r="124" spans="1:36" ht="51" customHeight="1">
      <c r="A124" s="80"/>
      <c r="B124" s="37" t="s">
        <v>78</v>
      </c>
      <c r="C124" s="26">
        <v>0</v>
      </c>
      <c r="D124" s="27"/>
      <c r="E124" s="28"/>
      <c r="F124" s="29">
        <v>0</v>
      </c>
      <c r="G124" s="29">
        <v>0</v>
      </c>
      <c r="H124" s="29">
        <v>0</v>
      </c>
      <c r="I124" s="29">
        <f>F124+G124+H124</f>
        <v>0</v>
      </c>
      <c r="J124" s="29">
        <f>C124-I124</f>
        <v>0</v>
      </c>
      <c r="K124" s="26">
        <v>8077874.9</v>
      </c>
      <c r="L124" s="27"/>
      <c r="M124" s="28"/>
      <c r="N124" s="29">
        <v>3512119.52</v>
      </c>
      <c r="O124" s="29">
        <v>1053635.86</v>
      </c>
      <c r="P124" s="29">
        <v>3512119.52</v>
      </c>
      <c r="Q124" s="29">
        <f>N124+O124+P124</f>
        <v>8077874.9</v>
      </c>
      <c r="R124" s="29">
        <f t="shared" si="95"/>
        <v>0</v>
      </c>
      <c r="S124" s="26">
        <v>4204635.359999999</v>
      </c>
      <c r="T124" s="27"/>
      <c r="U124" s="28"/>
      <c r="V124" s="29">
        <v>3160907.57</v>
      </c>
      <c r="W124" s="29">
        <v>0</v>
      </c>
      <c r="X124" s="29">
        <v>1043727.79</v>
      </c>
      <c r="Y124" s="29">
        <f>V124+W124+X124</f>
        <v>4204635.359999999</v>
      </c>
      <c r="Z124" s="29">
        <f t="shared" si="97"/>
        <v>0</v>
      </c>
      <c r="AA124" s="26">
        <v>7718320.32</v>
      </c>
      <c r="AB124" s="27"/>
      <c r="AC124" s="28"/>
      <c r="AD124" s="23">
        <v>4174911.15</v>
      </c>
      <c r="AE124" s="29">
        <v>0</v>
      </c>
      <c r="AF124" s="29">
        <v>3479092.63</v>
      </c>
      <c r="AG124" s="29">
        <f>AD124+AE124+AF124</f>
        <v>7654003.779999999</v>
      </c>
      <c r="AH124" s="29">
        <f t="shared" si="99"/>
        <v>64316.54000000097</v>
      </c>
      <c r="AI124" s="26">
        <f t="shared" si="90"/>
        <v>20000830.58</v>
      </c>
      <c r="AJ124" s="24">
        <f t="shared" si="57"/>
        <v>3479.09</v>
      </c>
    </row>
    <row r="125" spans="1:36" ht="43.5" customHeight="1">
      <c r="A125" s="80"/>
      <c r="B125" s="37" t="s">
        <v>71</v>
      </c>
      <c r="C125" s="26">
        <v>0</v>
      </c>
      <c r="D125" s="27"/>
      <c r="E125" s="28"/>
      <c r="F125" s="29">
        <v>0</v>
      </c>
      <c r="G125" s="29">
        <v>0</v>
      </c>
      <c r="H125" s="29">
        <v>0</v>
      </c>
      <c r="I125" s="29">
        <f>F125+G125+H125</f>
        <v>0</v>
      </c>
      <c r="J125" s="29">
        <f>C125-I125</f>
        <v>0</v>
      </c>
      <c r="K125" s="26">
        <v>58553.8</v>
      </c>
      <c r="L125" s="27"/>
      <c r="M125" s="28"/>
      <c r="N125" s="29">
        <v>0</v>
      </c>
      <c r="O125" s="29">
        <v>0</v>
      </c>
      <c r="P125" s="29">
        <v>58553.8</v>
      </c>
      <c r="Q125" s="29">
        <f>N125+O125+P125</f>
        <v>58553.8</v>
      </c>
      <c r="R125" s="29">
        <f t="shared" si="95"/>
        <v>0</v>
      </c>
      <c r="S125" s="26">
        <v>19413.78</v>
      </c>
      <c r="T125" s="27"/>
      <c r="U125" s="28"/>
      <c r="V125" s="29">
        <v>0</v>
      </c>
      <c r="W125" s="29">
        <v>0</v>
      </c>
      <c r="X125" s="29">
        <v>19413.78</v>
      </c>
      <c r="Y125" s="29">
        <f>V125+W125+X125</f>
        <v>19413.78</v>
      </c>
      <c r="Z125" s="29">
        <f t="shared" si="97"/>
        <v>0</v>
      </c>
      <c r="AA125" s="26">
        <v>281000.92</v>
      </c>
      <c r="AB125" s="27"/>
      <c r="AC125" s="28"/>
      <c r="AD125" s="23">
        <v>0</v>
      </c>
      <c r="AE125" s="29">
        <v>29541.18</v>
      </c>
      <c r="AF125" s="29">
        <v>157805.84</v>
      </c>
      <c r="AG125" s="29">
        <f>AD125+AE125+AF125</f>
        <v>187347.02</v>
      </c>
      <c r="AH125" s="29">
        <f t="shared" si="99"/>
        <v>93653.9</v>
      </c>
      <c r="AI125" s="26">
        <f t="shared" si="90"/>
        <v>358968.5</v>
      </c>
      <c r="AJ125" s="24">
        <f t="shared" si="57"/>
        <v>157.81</v>
      </c>
    </row>
    <row r="126" spans="1:36" ht="49.5" customHeight="1">
      <c r="A126" s="80"/>
      <c r="B126" s="37" t="s">
        <v>191</v>
      </c>
      <c r="C126" s="26">
        <v>1638127.77</v>
      </c>
      <c r="D126" s="27"/>
      <c r="E126" s="28"/>
      <c r="F126" s="29">
        <v>1042444.95</v>
      </c>
      <c r="G126" s="29">
        <v>595682.82</v>
      </c>
      <c r="H126" s="29">
        <v>0</v>
      </c>
      <c r="I126" s="29">
        <f>F126+G126+H126</f>
        <v>1638127.77</v>
      </c>
      <c r="J126" s="29">
        <f>C126-I126</f>
        <v>0</v>
      </c>
      <c r="K126" s="26">
        <v>2283450.8200000003</v>
      </c>
      <c r="L126" s="27"/>
      <c r="M126" s="28"/>
      <c r="N126" s="29">
        <v>628776.31</v>
      </c>
      <c r="O126" s="29">
        <v>1654674.51</v>
      </c>
      <c r="P126" s="29">
        <v>0</v>
      </c>
      <c r="Q126" s="29">
        <f>N126+O126+P126</f>
        <v>2283450.8200000003</v>
      </c>
      <c r="R126" s="29">
        <f t="shared" si="95"/>
        <v>0</v>
      </c>
      <c r="S126" s="26">
        <v>2051284.06</v>
      </c>
      <c r="T126" s="27"/>
      <c r="U126" s="28"/>
      <c r="V126" s="29">
        <v>860430.74</v>
      </c>
      <c r="W126" s="29">
        <v>704448.44</v>
      </c>
      <c r="X126" s="29">
        <v>486404.88</v>
      </c>
      <c r="Y126" s="29">
        <f>V126+W126+X126</f>
        <v>2051284.06</v>
      </c>
      <c r="Z126" s="29">
        <f t="shared" si="97"/>
        <v>0</v>
      </c>
      <c r="AA126" s="26">
        <v>2100995.37</v>
      </c>
      <c r="AB126" s="27"/>
      <c r="AC126" s="28"/>
      <c r="AD126" s="23">
        <v>786581.19</v>
      </c>
      <c r="AE126" s="29">
        <v>819355.18</v>
      </c>
      <c r="AF126" s="29">
        <v>491613.11</v>
      </c>
      <c r="AG126" s="29">
        <f>AD126+AE126+AF126</f>
        <v>2097549.48</v>
      </c>
      <c r="AH126" s="29">
        <f t="shared" si="99"/>
        <v>3445.8900000001304</v>
      </c>
      <c r="AI126" s="26">
        <f t="shared" si="90"/>
        <v>8073858.0200000005</v>
      </c>
      <c r="AJ126" s="24">
        <f t="shared" si="57"/>
        <v>491.61</v>
      </c>
    </row>
    <row r="127" spans="1:36" ht="49.5" customHeight="1">
      <c r="A127" s="80"/>
      <c r="B127" s="37" t="s">
        <v>192</v>
      </c>
      <c r="C127" s="26">
        <v>3408629.4800000004</v>
      </c>
      <c r="D127" s="27"/>
      <c r="E127" s="28"/>
      <c r="F127" s="29">
        <v>2597838.97</v>
      </c>
      <c r="G127" s="29">
        <v>810790.51</v>
      </c>
      <c r="H127" s="29">
        <v>0</v>
      </c>
      <c r="I127" s="29">
        <f>F127+G127+H127</f>
        <v>3408629.4800000004</v>
      </c>
      <c r="J127" s="29">
        <f>C127-I127</f>
        <v>0</v>
      </c>
      <c r="K127" s="26">
        <v>5129490.949999999</v>
      </c>
      <c r="L127" s="27"/>
      <c r="M127" s="28"/>
      <c r="N127" s="29">
        <v>2548198.73</v>
      </c>
      <c r="O127" s="29">
        <v>529495.84</v>
      </c>
      <c r="P127" s="29">
        <v>2051796.38</v>
      </c>
      <c r="Q127" s="29">
        <f>N127+O127+P127</f>
        <v>5129490.949999999</v>
      </c>
      <c r="R127" s="29">
        <f t="shared" si="95"/>
        <v>0</v>
      </c>
      <c r="S127" s="26">
        <v>1456113.56</v>
      </c>
      <c r="T127" s="27"/>
      <c r="U127" s="28"/>
      <c r="V127" s="29">
        <v>1456113.56</v>
      </c>
      <c r="W127" s="29">
        <v>0</v>
      </c>
      <c r="X127" s="29">
        <v>0</v>
      </c>
      <c r="Y127" s="29">
        <f>V127+W127+X127</f>
        <v>1456113.56</v>
      </c>
      <c r="Z127" s="29">
        <f t="shared" si="97"/>
        <v>0</v>
      </c>
      <c r="AA127" s="26">
        <v>3987406.01</v>
      </c>
      <c r="AB127" s="27"/>
      <c r="AC127" s="28"/>
      <c r="AD127" s="23">
        <v>1761121.12</v>
      </c>
      <c r="AE127" s="29">
        <v>1475987.23</v>
      </c>
      <c r="AF127" s="29">
        <v>737993.61</v>
      </c>
      <c r="AG127" s="29">
        <f>AD127+AE127+AF127</f>
        <v>3975101.96</v>
      </c>
      <c r="AH127" s="29">
        <f t="shared" si="99"/>
        <v>12304.049999999814</v>
      </c>
      <c r="AI127" s="26">
        <f t="shared" si="90"/>
        <v>13981640</v>
      </c>
      <c r="AJ127" s="24">
        <f t="shared" si="57"/>
        <v>737.99</v>
      </c>
    </row>
    <row r="128" spans="1:36" ht="51" customHeight="1">
      <c r="A128" s="80"/>
      <c r="B128" s="37" t="s">
        <v>8</v>
      </c>
      <c r="C128" s="26">
        <v>56873.45</v>
      </c>
      <c r="D128" s="27"/>
      <c r="E128" s="28"/>
      <c r="F128" s="29">
        <v>0</v>
      </c>
      <c r="G128" s="29">
        <v>0</v>
      </c>
      <c r="H128" s="29">
        <v>56873.45</v>
      </c>
      <c r="I128" s="29">
        <f>F128+G128+H128</f>
        <v>56873.45</v>
      </c>
      <c r="J128" s="29">
        <f>C128-I128</f>
        <v>0</v>
      </c>
      <c r="K128" s="26">
        <v>87171.09</v>
      </c>
      <c r="L128" s="27"/>
      <c r="M128" s="28"/>
      <c r="N128" s="29">
        <v>0</v>
      </c>
      <c r="O128" s="29">
        <v>31040.59</v>
      </c>
      <c r="P128" s="29">
        <v>56130.5</v>
      </c>
      <c r="Q128" s="29">
        <f>N128+O128+P128</f>
        <v>87171.09</v>
      </c>
      <c r="R128" s="29">
        <f t="shared" si="95"/>
        <v>0</v>
      </c>
      <c r="S128" s="26">
        <v>109571.81</v>
      </c>
      <c r="T128" s="27"/>
      <c r="U128" s="28"/>
      <c r="V128" s="29">
        <v>56517.98</v>
      </c>
      <c r="W128" s="29">
        <v>53053.83</v>
      </c>
      <c r="X128" s="29">
        <v>0</v>
      </c>
      <c r="Y128" s="29">
        <f>V128+W128+X128</f>
        <v>109571.81</v>
      </c>
      <c r="Z128" s="29">
        <f t="shared" si="97"/>
        <v>0</v>
      </c>
      <c r="AA128" s="26">
        <v>399287.36</v>
      </c>
      <c r="AB128" s="27"/>
      <c r="AC128" s="28"/>
      <c r="AD128" s="23">
        <v>78984.45</v>
      </c>
      <c r="AE128" s="29">
        <v>0</v>
      </c>
      <c r="AF128" s="29">
        <v>320052.45</v>
      </c>
      <c r="AG128" s="29">
        <f>AD128+AE128+AF128</f>
        <v>399036.9</v>
      </c>
      <c r="AH128" s="29">
        <f t="shared" si="99"/>
        <v>250.45999999996275</v>
      </c>
      <c r="AI128" s="26">
        <f t="shared" si="90"/>
        <v>652903.71</v>
      </c>
      <c r="AJ128" s="24">
        <f t="shared" si="57"/>
        <v>320.05</v>
      </c>
    </row>
    <row r="129" spans="1:36" ht="28.5" customHeight="1">
      <c r="A129" s="80"/>
      <c r="B129" s="17" t="s">
        <v>16</v>
      </c>
      <c r="C129" s="20">
        <f>C130+C131+C132+C133+C134+C135+C136+C137</f>
        <v>1433236.86</v>
      </c>
      <c r="D129" s="22">
        <f aca="true" t="shared" si="100" ref="D129:J129">D130+D131+D132+D133+D134+D135+D136+D137</f>
        <v>0</v>
      </c>
      <c r="E129" s="21">
        <f t="shared" si="100"/>
        <v>0</v>
      </c>
      <c r="F129" s="20">
        <f t="shared" si="100"/>
        <v>237760.61</v>
      </c>
      <c r="G129" s="20">
        <f t="shared" si="100"/>
        <v>648403</v>
      </c>
      <c r="H129" s="20">
        <f t="shared" si="100"/>
        <v>547073.25</v>
      </c>
      <c r="I129" s="20">
        <f t="shared" si="100"/>
        <v>1433236.86</v>
      </c>
      <c r="J129" s="20">
        <f t="shared" si="100"/>
        <v>0</v>
      </c>
      <c r="K129" s="20">
        <f aca="true" t="shared" si="101" ref="K129:AI129">K130+K131+K132+K133+K134+K135+K136+K137</f>
        <v>4498974.9799999995</v>
      </c>
      <c r="L129" s="20">
        <f t="shared" si="101"/>
        <v>0</v>
      </c>
      <c r="M129" s="20">
        <f t="shared" si="101"/>
        <v>0</v>
      </c>
      <c r="N129" s="20">
        <f t="shared" si="101"/>
        <v>2479639.7499999995</v>
      </c>
      <c r="O129" s="20">
        <f t="shared" si="101"/>
        <v>645646.06</v>
      </c>
      <c r="P129" s="20">
        <f t="shared" si="101"/>
        <v>1373689.17</v>
      </c>
      <c r="Q129" s="20">
        <f t="shared" si="101"/>
        <v>4498974.9799999995</v>
      </c>
      <c r="R129" s="20">
        <f t="shared" si="101"/>
        <v>0</v>
      </c>
      <c r="S129" s="20">
        <f t="shared" si="101"/>
        <v>3881643.49</v>
      </c>
      <c r="T129" s="20">
        <f t="shared" si="101"/>
        <v>0</v>
      </c>
      <c r="U129" s="20">
        <f t="shared" si="101"/>
        <v>0</v>
      </c>
      <c r="V129" s="20">
        <f t="shared" si="101"/>
        <v>2296877.58</v>
      </c>
      <c r="W129" s="20">
        <f t="shared" si="101"/>
        <v>358513.65</v>
      </c>
      <c r="X129" s="20">
        <f t="shared" si="101"/>
        <v>1226252.26</v>
      </c>
      <c r="Y129" s="20">
        <f t="shared" si="101"/>
        <v>3881643.49</v>
      </c>
      <c r="Z129" s="20">
        <f t="shared" si="101"/>
        <v>0</v>
      </c>
      <c r="AA129" s="20">
        <f t="shared" si="101"/>
        <v>6250975.83</v>
      </c>
      <c r="AB129" s="20">
        <f t="shared" si="101"/>
        <v>0</v>
      </c>
      <c r="AC129" s="20">
        <f t="shared" si="101"/>
        <v>0</v>
      </c>
      <c r="AD129" s="33">
        <f t="shared" si="101"/>
        <v>1192607.85</v>
      </c>
      <c r="AE129" s="20">
        <f t="shared" si="101"/>
        <v>2708385.380000001</v>
      </c>
      <c r="AF129" s="20">
        <f t="shared" si="101"/>
        <v>2120851.55</v>
      </c>
      <c r="AG129" s="20">
        <f t="shared" si="101"/>
        <v>6021844.78</v>
      </c>
      <c r="AH129" s="20">
        <f t="shared" si="101"/>
        <v>229131.0500000001</v>
      </c>
      <c r="AI129" s="20">
        <f t="shared" si="101"/>
        <v>16064831.16</v>
      </c>
      <c r="AJ129" s="24">
        <f t="shared" si="57"/>
        <v>2120.85</v>
      </c>
    </row>
    <row r="130" spans="1:36" ht="45.75" customHeight="1">
      <c r="A130" s="80"/>
      <c r="B130" s="37" t="s">
        <v>36</v>
      </c>
      <c r="C130" s="26">
        <v>356517.2</v>
      </c>
      <c r="D130" s="27"/>
      <c r="E130" s="28"/>
      <c r="F130" s="29">
        <v>0</v>
      </c>
      <c r="G130" s="29">
        <v>203481.2</v>
      </c>
      <c r="H130" s="29">
        <v>153036</v>
      </c>
      <c r="I130" s="29">
        <f>F130+G130+H130</f>
        <v>356517.2</v>
      </c>
      <c r="J130" s="29">
        <f aca="true" t="shared" si="102" ref="J130:J140">C130-I130</f>
        <v>0</v>
      </c>
      <c r="K130" s="26">
        <v>808889</v>
      </c>
      <c r="L130" s="27"/>
      <c r="M130" s="28"/>
      <c r="N130" s="29">
        <v>508703</v>
      </c>
      <c r="O130" s="29">
        <v>0</v>
      </c>
      <c r="P130" s="29">
        <v>300186</v>
      </c>
      <c r="Q130" s="29">
        <f aca="true" t="shared" si="103" ref="Q130:Q140">N130+O130+P130</f>
        <v>808889</v>
      </c>
      <c r="R130" s="29">
        <f aca="true" t="shared" si="104" ref="R130:R137">K130-Q130</f>
        <v>0</v>
      </c>
      <c r="S130" s="26">
        <v>553883.8300000001</v>
      </c>
      <c r="T130" s="27"/>
      <c r="U130" s="28"/>
      <c r="V130" s="29">
        <v>348769.65</v>
      </c>
      <c r="W130" s="29">
        <v>0</v>
      </c>
      <c r="X130" s="29">
        <v>205114.18</v>
      </c>
      <c r="Y130" s="29">
        <f aca="true" t="shared" si="105" ref="Y130:Y140">V130+W130+X130</f>
        <v>553883.8300000001</v>
      </c>
      <c r="Z130" s="29">
        <f aca="true" t="shared" si="106" ref="Z130:Z137">S130-Y130</f>
        <v>0</v>
      </c>
      <c r="AA130" s="26">
        <v>828679.36</v>
      </c>
      <c r="AB130" s="27"/>
      <c r="AC130" s="28"/>
      <c r="AD130" s="23">
        <v>250469.47</v>
      </c>
      <c r="AE130" s="29">
        <v>173582.5</v>
      </c>
      <c r="AF130" s="29">
        <v>404124.48</v>
      </c>
      <c r="AG130" s="29">
        <f aca="true" t="shared" si="107" ref="AG130:AG140">AD130+AE130+AF130</f>
        <v>828176.45</v>
      </c>
      <c r="AH130" s="29">
        <f aca="true" t="shared" si="108" ref="AH130:AH137">AA130-AG130</f>
        <v>502.9100000000326</v>
      </c>
      <c r="AI130" s="26">
        <f t="shared" si="90"/>
        <v>2547969.39</v>
      </c>
      <c r="AJ130" s="24">
        <f t="shared" si="57"/>
        <v>404.12</v>
      </c>
    </row>
    <row r="131" spans="1:36" ht="46.5" customHeight="1">
      <c r="A131" s="80"/>
      <c r="B131" s="37" t="s">
        <v>4</v>
      </c>
      <c r="C131" s="26">
        <v>95015.3</v>
      </c>
      <c r="D131" s="27"/>
      <c r="E131" s="28"/>
      <c r="F131" s="43">
        <v>0</v>
      </c>
      <c r="G131" s="29">
        <v>50870.3</v>
      </c>
      <c r="H131" s="29">
        <v>44145</v>
      </c>
      <c r="I131" s="29">
        <f aca="true" t="shared" si="109" ref="I131:I140">F131+G131+H131</f>
        <v>95015.3</v>
      </c>
      <c r="J131" s="29">
        <f t="shared" si="102"/>
        <v>0</v>
      </c>
      <c r="K131" s="26">
        <v>303543.2</v>
      </c>
      <c r="L131" s="27"/>
      <c r="M131" s="28"/>
      <c r="N131" s="43">
        <v>203481.2</v>
      </c>
      <c r="O131" s="29">
        <v>0</v>
      </c>
      <c r="P131" s="29">
        <v>100062</v>
      </c>
      <c r="Q131" s="29">
        <f t="shared" si="103"/>
        <v>303543.2</v>
      </c>
      <c r="R131" s="29">
        <f t="shared" si="104"/>
        <v>0</v>
      </c>
      <c r="S131" s="26">
        <v>69433</v>
      </c>
      <c r="T131" s="27"/>
      <c r="U131" s="28"/>
      <c r="V131" s="43">
        <v>0</v>
      </c>
      <c r="W131" s="29">
        <v>0</v>
      </c>
      <c r="X131" s="29">
        <v>69433</v>
      </c>
      <c r="Y131" s="29">
        <f t="shared" si="105"/>
        <v>69433</v>
      </c>
      <c r="Z131" s="29">
        <f t="shared" si="106"/>
        <v>0</v>
      </c>
      <c r="AA131" s="26">
        <v>605043.55</v>
      </c>
      <c r="AB131" s="27"/>
      <c r="AC131" s="28"/>
      <c r="AD131" s="38">
        <v>0</v>
      </c>
      <c r="AE131" s="29">
        <v>154271.95</v>
      </c>
      <c r="AF131" s="29">
        <v>371962.5</v>
      </c>
      <c r="AG131" s="29">
        <f t="shared" si="107"/>
        <v>526234.45</v>
      </c>
      <c r="AH131" s="29">
        <f t="shared" si="108"/>
        <v>78809.1000000001</v>
      </c>
      <c r="AI131" s="26">
        <f t="shared" si="90"/>
        <v>1073035.05</v>
      </c>
      <c r="AJ131" s="24">
        <f t="shared" si="57"/>
        <v>371.96</v>
      </c>
    </row>
    <row r="132" spans="1:36" ht="30" customHeight="1">
      <c r="A132" s="80"/>
      <c r="B132" s="37" t="s">
        <v>38</v>
      </c>
      <c r="C132" s="26">
        <v>237760.61</v>
      </c>
      <c r="D132" s="27"/>
      <c r="E132" s="28"/>
      <c r="F132" s="29">
        <v>237760.61</v>
      </c>
      <c r="G132" s="29">
        <v>0</v>
      </c>
      <c r="H132" s="29">
        <v>0</v>
      </c>
      <c r="I132" s="29">
        <f t="shared" si="109"/>
        <v>237760.61</v>
      </c>
      <c r="J132" s="29">
        <f t="shared" si="102"/>
        <v>0</v>
      </c>
      <c r="K132" s="26">
        <v>439857.13</v>
      </c>
      <c r="L132" s="27"/>
      <c r="M132" s="28"/>
      <c r="N132" s="29">
        <v>404193.04</v>
      </c>
      <c r="O132" s="29">
        <v>35664.09</v>
      </c>
      <c r="P132" s="29">
        <v>0</v>
      </c>
      <c r="Q132" s="29">
        <f t="shared" si="103"/>
        <v>439857.13</v>
      </c>
      <c r="R132" s="29">
        <f t="shared" si="104"/>
        <v>0</v>
      </c>
      <c r="S132" s="26">
        <v>1295795.32</v>
      </c>
      <c r="T132" s="27"/>
      <c r="U132" s="28"/>
      <c r="V132" s="29">
        <v>1295795.32</v>
      </c>
      <c r="W132" s="29">
        <v>0</v>
      </c>
      <c r="X132" s="29">
        <v>0</v>
      </c>
      <c r="Y132" s="29">
        <f t="shared" si="105"/>
        <v>1295795.32</v>
      </c>
      <c r="Z132" s="29">
        <f t="shared" si="106"/>
        <v>0</v>
      </c>
      <c r="AA132" s="26">
        <v>1516523.61</v>
      </c>
      <c r="AB132" s="27"/>
      <c r="AC132" s="28"/>
      <c r="AD132" s="23">
        <v>0</v>
      </c>
      <c r="AE132" s="29">
        <v>1006390.9</v>
      </c>
      <c r="AF132" s="29">
        <v>503195.45</v>
      </c>
      <c r="AG132" s="29">
        <f t="shared" si="107"/>
        <v>1509586.35</v>
      </c>
      <c r="AH132" s="29">
        <f t="shared" si="108"/>
        <v>6937.260000000009</v>
      </c>
      <c r="AI132" s="26">
        <f t="shared" si="90"/>
        <v>3489936.67</v>
      </c>
      <c r="AJ132" s="24">
        <f t="shared" si="57"/>
        <v>503.2</v>
      </c>
    </row>
    <row r="133" spans="1:36" ht="40.5" customHeight="1">
      <c r="A133" s="80"/>
      <c r="B133" s="37" t="s">
        <v>77</v>
      </c>
      <c r="C133" s="26">
        <v>514360.15</v>
      </c>
      <c r="D133" s="27"/>
      <c r="E133" s="28"/>
      <c r="F133" s="29">
        <v>0</v>
      </c>
      <c r="G133" s="29">
        <v>343293.99</v>
      </c>
      <c r="H133" s="29">
        <v>171066.16</v>
      </c>
      <c r="I133" s="29">
        <f>F133+G133+H133</f>
        <v>514360.15</v>
      </c>
      <c r="J133" s="29">
        <f>C133-I133</f>
        <v>0</v>
      </c>
      <c r="K133" s="26">
        <v>1294130.4899999998</v>
      </c>
      <c r="L133" s="27"/>
      <c r="M133" s="28"/>
      <c r="N133" s="29">
        <v>1063964.15</v>
      </c>
      <c r="O133" s="29">
        <v>115083.17</v>
      </c>
      <c r="P133" s="29">
        <v>115083.17</v>
      </c>
      <c r="Q133" s="29">
        <f>N133+O133+P133</f>
        <v>1294130.4899999998</v>
      </c>
      <c r="R133" s="29">
        <f t="shared" si="104"/>
        <v>0</v>
      </c>
      <c r="S133" s="26">
        <v>1123892.74</v>
      </c>
      <c r="T133" s="27"/>
      <c r="U133" s="28"/>
      <c r="V133" s="29">
        <v>580712.69</v>
      </c>
      <c r="W133" s="29">
        <v>0</v>
      </c>
      <c r="X133" s="29">
        <v>543180.05</v>
      </c>
      <c r="Y133" s="29">
        <f>V133+W133+X133</f>
        <v>1123892.74</v>
      </c>
      <c r="Z133" s="29">
        <f t="shared" si="106"/>
        <v>0</v>
      </c>
      <c r="AA133" s="26">
        <v>1568735.09</v>
      </c>
      <c r="AB133" s="27"/>
      <c r="AC133" s="28"/>
      <c r="AD133" s="23">
        <v>384041.27</v>
      </c>
      <c r="AE133" s="29">
        <v>903600.8</v>
      </c>
      <c r="AF133" s="29">
        <v>277012.18</v>
      </c>
      <c r="AG133" s="29">
        <f>AD133+AE133+AF133</f>
        <v>1564654.25</v>
      </c>
      <c r="AH133" s="29">
        <f t="shared" si="108"/>
        <v>4080.840000000084</v>
      </c>
      <c r="AI133" s="26">
        <f t="shared" si="90"/>
        <v>4501118.47</v>
      </c>
      <c r="AJ133" s="24">
        <f t="shared" si="57"/>
        <v>277.01</v>
      </c>
    </row>
    <row r="134" spans="1:36" ht="62.25" customHeight="1">
      <c r="A134" s="80"/>
      <c r="B134" s="37" t="s">
        <v>55</v>
      </c>
      <c r="C134" s="26">
        <v>97610.59</v>
      </c>
      <c r="D134" s="27"/>
      <c r="E134" s="28"/>
      <c r="F134" s="29">
        <v>0</v>
      </c>
      <c r="G134" s="29">
        <v>50757.51</v>
      </c>
      <c r="H134" s="29">
        <v>46853.08</v>
      </c>
      <c r="I134" s="29">
        <f t="shared" si="109"/>
        <v>97610.59</v>
      </c>
      <c r="J134" s="29">
        <f t="shared" si="102"/>
        <v>0</v>
      </c>
      <c r="K134" s="26">
        <v>101338.84</v>
      </c>
      <c r="L134" s="27"/>
      <c r="M134" s="28"/>
      <c r="N134" s="29">
        <v>101338.84</v>
      </c>
      <c r="O134" s="29">
        <v>0</v>
      </c>
      <c r="P134" s="29">
        <v>0</v>
      </c>
      <c r="Q134" s="29">
        <f>N134+O134+P134</f>
        <v>101338.84</v>
      </c>
      <c r="R134" s="29">
        <f t="shared" si="104"/>
        <v>0</v>
      </c>
      <c r="S134" s="26">
        <v>47171.72</v>
      </c>
      <c r="T134" s="27"/>
      <c r="U134" s="28"/>
      <c r="V134" s="29">
        <v>0</v>
      </c>
      <c r="W134" s="29">
        <v>40432.9</v>
      </c>
      <c r="X134" s="29">
        <v>6738.82</v>
      </c>
      <c r="Y134" s="29">
        <f>V134+W134+X134</f>
        <v>47171.72</v>
      </c>
      <c r="Z134" s="29">
        <f t="shared" si="106"/>
        <v>0</v>
      </c>
      <c r="AA134" s="26">
        <v>150588.24</v>
      </c>
      <c r="AB134" s="27"/>
      <c r="AC134" s="28"/>
      <c r="AD134" s="23">
        <v>10108.22</v>
      </c>
      <c r="AE134" s="29">
        <v>77248.74</v>
      </c>
      <c r="AF134" s="29">
        <v>7395.43</v>
      </c>
      <c r="AG134" s="29">
        <f>AD134+AE134+AF134</f>
        <v>94752.39000000001</v>
      </c>
      <c r="AH134" s="29">
        <f t="shared" si="108"/>
        <v>55835.84999999998</v>
      </c>
      <c r="AI134" s="26">
        <f t="shared" si="90"/>
        <v>396709.39</v>
      </c>
      <c r="AJ134" s="24">
        <f t="shared" si="57"/>
        <v>7.4</v>
      </c>
    </row>
    <row r="135" spans="1:36" ht="62.25" customHeight="1">
      <c r="A135" s="80"/>
      <c r="B135" s="37" t="s">
        <v>57</v>
      </c>
      <c r="C135" s="26">
        <v>0</v>
      </c>
      <c r="D135" s="27"/>
      <c r="E135" s="28"/>
      <c r="F135" s="29">
        <v>0</v>
      </c>
      <c r="G135" s="29">
        <v>0</v>
      </c>
      <c r="H135" s="29">
        <v>0</v>
      </c>
      <c r="I135" s="29">
        <f>F135+G135+H135</f>
        <v>0</v>
      </c>
      <c r="J135" s="29">
        <f>C135-I135</f>
        <v>0</v>
      </c>
      <c r="K135" s="26">
        <v>0</v>
      </c>
      <c r="L135" s="27"/>
      <c r="M135" s="28"/>
      <c r="N135" s="29">
        <v>0</v>
      </c>
      <c r="O135" s="29">
        <v>0</v>
      </c>
      <c r="P135" s="29">
        <v>0</v>
      </c>
      <c r="Q135" s="29">
        <f>N135+O135+P135</f>
        <v>0</v>
      </c>
      <c r="R135" s="29">
        <f t="shared" si="104"/>
        <v>0</v>
      </c>
      <c r="S135" s="26">
        <v>71599.92</v>
      </c>
      <c r="T135" s="27"/>
      <c r="U135" s="28"/>
      <c r="V135" s="29">
        <v>71599.92</v>
      </c>
      <c r="W135" s="29">
        <v>0</v>
      </c>
      <c r="X135" s="29">
        <v>0</v>
      </c>
      <c r="Y135" s="29">
        <f>V135+W135+X135</f>
        <v>71599.92</v>
      </c>
      <c r="Z135" s="29">
        <f t="shared" si="106"/>
        <v>0</v>
      </c>
      <c r="AA135" s="26">
        <v>116627.58</v>
      </c>
      <c r="AB135" s="27"/>
      <c r="AC135" s="28"/>
      <c r="AD135" s="23">
        <v>56375.78</v>
      </c>
      <c r="AE135" s="29">
        <v>0</v>
      </c>
      <c r="AF135" s="29">
        <v>0</v>
      </c>
      <c r="AG135" s="29">
        <f>AD135+AE135+AF135</f>
        <v>56375.78</v>
      </c>
      <c r="AH135" s="29">
        <f t="shared" si="108"/>
        <v>60251.8</v>
      </c>
      <c r="AI135" s="26">
        <f t="shared" si="90"/>
        <v>188227.5</v>
      </c>
      <c r="AJ135" s="24">
        <f aca="true" t="shared" si="110" ref="AJ135:AJ198">ROUND(AF135/1000,2)</f>
        <v>0</v>
      </c>
    </row>
    <row r="136" spans="1:36" ht="49.5" customHeight="1">
      <c r="A136" s="80"/>
      <c r="B136" s="37" t="s">
        <v>191</v>
      </c>
      <c r="C136" s="26">
        <v>131973.01</v>
      </c>
      <c r="D136" s="27"/>
      <c r="E136" s="28"/>
      <c r="F136" s="29">
        <v>0</v>
      </c>
      <c r="G136" s="29">
        <v>0</v>
      </c>
      <c r="H136" s="29">
        <v>131973.01</v>
      </c>
      <c r="I136" s="29">
        <f>F136+G136+H136</f>
        <v>131973.01</v>
      </c>
      <c r="J136" s="29">
        <f>C136-I136</f>
        <v>0</v>
      </c>
      <c r="K136" s="26">
        <v>1551216.3199999998</v>
      </c>
      <c r="L136" s="27"/>
      <c r="M136" s="28"/>
      <c r="N136" s="29">
        <v>197959.52</v>
      </c>
      <c r="O136" s="29">
        <v>494898.8</v>
      </c>
      <c r="P136" s="29">
        <v>858358</v>
      </c>
      <c r="Q136" s="29">
        <f>N136+O136+P136</f>
        <v>1551216.3199999998</v>
      </c>
      <c r="R136" s="29">
        <f t="shared" si="104"/>
        <v>0</v>
      </c>
      <c r="S136" s="26">
        <v>719866.96</v>
      </c>
      <c r="T136" s="27"/>
      <c r="U136" s="28"/>
      <c r="V136" s="29">
        <v>0</v>
      </c>
      <c r="W136" s="29">
        <v>318080.75</v>
      </c>
      <c r="X136" s="29">
        <v>401786.21</v>
      </c>
      <c r="Y136" s="29">
        <f>V136+W136+X136</f>
        <v>719866.96</v>
      </c>
      <c r="Z136" s="29">
        <f t="shared" si="106"/>
        <v>0</v>
      </c>
      <c r="AA136" s="26">
        <v>1192708.4</v>
      </c>
      <c r="AB136" s="27"/>
      <c r="AC136" s="28"/>
      <c r="AD136" s="23">
        <v>491613.11</v>
      </c>
      <c r="AE136" s="29">
        <v>393290.49</v>
      </c>
      <c r="AF136" s="29">
        <v>294967.86</v>
      </c>
      <c r="AG136" s="29">
        <f>AD136+AE136+AF136</f>
        <v>1179871.46</v>
      </c>
      <c r="AH136" s="29">
        <f t="shared" si="108"/>
        <v>12836.939999999944</v>
      </c>
      <c r="AI136" s="26">
        <f t="shared" si="90"/>
        <v>3595764.69</v>
      </c>
      <c r="AJ136" s="24">
        <f t="shared" si="110"/>
        <v>294.97</v>
      </c>
    </row>
    <row r="137" spans="1:36" ht="49.5" customHeight="1">
      <c r="A137" s="80"/>
      <c r="B137" s="37" t="s">
        <v>192</v>
      </c>
      <c r="C137" s="26">
        <v>0</v>
      </c>
      <c r="D137" s="27"/>
      <c r="E137" s="28"/>
      <c r="F137" s="29">
        <v>0</v>
      </c>
      <c r="G137" s="29">
        <v>0</v>
      </c>
      <c r="H137" s="29">
        <v>0</v>
      </c>
      <c r="I137" s="29">
        <f>F137+G137+H137</f>
        <v>0</v>
      </c>
      <c r="J137" s="29">
        <f>C137-I137</f>
        <v>0</v>
      </c>
      <c r="K137" s="26">
        <v>0</v>
      </c>
      <c r="L137" s="27"/>
      <c r="M137" s="28"/>
      <c r="N137" s="29">
        <v>0</v>
      </c>
      <c r="O137" s="29">
        <v>0</v>
      </c>
      <c r="P137" s="29">
        <v>0</v>
      </c>
      <c r="Q137" s="29">
        <f>N137+O137+P137</f>
        <v>0</v>
      </c>
      <c r="R137" s="29">
        <f t="shared" si="104"/>
        <v>0</v>
      </c>
      <c r="S137" s="26">
        <v>0</v>
      </c>
      <c r="T137" s="27"/>
      <c r="U137" s="28"/>
      <c r="V137" s="29">
        <v>0</v>
      </c>
      <c r="W137" s="29">
        <v>0</v>
      </c>
      <c r="X137" s="29">
        <v>0</v>
      </c>
      <c r="Y137" s="29">
        <f>V137+W137+X137</f>
        <v>0</v>
      </c>
      <c r="Z137" s="29">
        <f t="shared" si="106"/>
        <v>0</v>
      </c>
      <c r="AA137" s="26">
        <v>272070</v>
      </c>
      <c r="AB137" s="27"/>
      <c r="AC137" s="28"/>
      <c r="AD137" s="23">
        <v>0</v>
      </c>
      <c r="AE137" s="29">
        <v>0</v>
      </c>
      <c r="AF137" s="29">
        <v>262193.65</v>
      </c>
      <c r="AG137" s="29">
        <f>AD137+AE137+AF137</f>
        <v>262193.65</v>
      </c>
      <c r="AH137" s="29">
        <f t="shared" si="108"/>
        <v>9876.349999999977</v>
      </c>
      <c r="AI137" s="26">
        <f>C137+D137+K137+L137+S137+T137+AA137+AB137</f>
        <v>272070</v>
      </c>
      <c r="AJ137" s="24">
        <f t="shared" si="110"/>
        <v>262.19</v>
      </c>
    </row>
    <row r="138" spans="1:36" ht="28.5" customHeight="1">
      <c r="A138" s="80"/>
      <c r="B138" s="17" t="s">
        <v>18</v>
      </c>
      <c r="C138" s="34">
        <f>C139+C140+C141</f>
        <v>82340.32999999999</v>
      </c>
      <c r="D138" s="22">
        <f>D139+D140+D141</f>
        <v>0</v>
      </c>
      <c r="E138" s="21">
        <f>E139+E140+E141</f>
        <v>0</v>
      </c>
      <c r="F138" s="34">
        <f aca="true" t="shared" si="111" ref="F138:AI138">F139+F140+F141</f>
        <v>41821.24</v>
      </c>
      <c r="G138" s="34">
        <f t="shared" si="111"/>
        <v>10103.65</v>
      </c>
      <c r="H138" s="34">
        <f t="shared" si="111"/>
        <v>30415.44</v>
      </c>
      <c r="I138" s="34">
        <f t="shared" si="111"/>
        <v>82340.32999999999</v>
      </c>
      <c r="J138" s="34">
        <f t="shared" si="111"/>
        <v>0</v>
      </c>
      <c r="K138" s="34">
        <f t="shared" si="111"/>
        <v>298132.65</v>
      </c>
      <c r="L138" s="22">
        <f>L139+L140+L141</f>
        <v>0</v>
      </c>
      <c r="M138" s="21">
        <f>M139+M140+M141</f>
        <v>0</v>
      </c>
      <c r="N138" s="34">
        <f t="shared" si="111"/>
        <v>43088.55</v>
      </c>
      <c r="O138" s="34">
        <f t="shared" si="111"/>
        <v>214542.44</v>
      </c>
      <c r="P138" s="34">
        <f t="shared" si="111"/>
        <v>40501.66</v>
      </c>
      <c r="Q138" s="34">
        <f t="shared" si="111"/>
        <v>298132.65</v>
      </c>
      <c r="R138" s="34">
        <f t="shared" si="111"/>
        <v>0</v>
      </c>
      <c r="S138" s="34">
        <f t="shared" si="111"/>
        <v>166141.97999999998</v>
      </c>
      <c r="T138" s="22">
        <f>T139+T140+T141</f>
        <v>0</v>
      </c>
      <c r="U138" s="21">
        <f>U139+U140+U141</f>
        <v>0</v>
      </c>
      <c r="V138" s="34">
        <f t="shared" si="111"/>
        <v>133885.24</v>
      </c>
      <c r="W138" s="34">
        <f t="shared" si="111"/>
        <v>32256.74</v>
      </c>
      <c r="X138" s="34">
        <f t="shared" si="111"/>
        <v>0</v>
      </c>
      <c r="Y138" s="34">
        <f t="shared" si="111"/>
        <v>166141.97999999998</v>
      </c>
      <c r="Z138" s="34">
        <f t="shared" si="111"/>
        <v>0</v>
      </c>
      <c r="AA138" s="34">
        <f t="shared" si="111"/>
        <v>238777.63</v>
      </c>
      <c r="AB138" s="22">
        <f>AB139+AB140+AB141</f>
        <v>0</v>
      </c>
      <c r="AC138" s="21">
        <f>AC139+AC140+AC141</f>
        <v>0</v>
      </c>
      <c r="AD138" s="33">
        <f t="shared" si="111"/>
        <v>45355.28</v>
      </c>
      <c r="AE138" s="34">
        <f t="shared" si="111"/>
        <v>161539.85</v>
      </c>
      <c r="AF138" s="34">
        <f t="shared" si="111"/>
        <v>31674.92</v>
      </c>
      <c r="AG138" s="34">
        <f t="shared" si="111"/>
        <v>238570.05</v>
      </c>
      <c r="AH138" s="34">
        <f t="shared" si="111"/>
        <v>207.57999999999083</v>
      </c>
      <c r="AI138" s="34">
        <f t="shared" si="111"/>
        <v>785392.59</v>
      </c>
      <c r="AJ138" s="24">
        <f t="shared" si="110"/>
        <v>31.67</v>
      </c>
    </row>
    <row r="139" spans="1:36" ht="48.75" customHeight="1">
      <c r="A139" s="80"/>
      <c r="B139" s="37" t="s">
        <v>36</v>
      </c>
      <c r="C139" s="26">
        <v>41821.24</v>
      </c>
      <c r="D139" s="27"/>
      <c r="E139" s="28"/>
      <c r="F139" s="29">
        <v>21544.28</v>
      </c>
      <c r="G139" s="29">
        <v>0</v>
      </c>
      <c r="H139" s="29">
        <v>20276.96</v>
      </c>
      <c r="I139" s="29">
        <f t="shared" si="109"/>
        <v>41821.24</v>
      </c>
      <c r="J139" s="29">
        <f t="shared" si="102"/>
        <v>0</v>
      </c>
      <c r="K139" s="26">
        <v>143913.03</v>
      </c>
      <c r="L139" s="27"/>
      <c r="M139" s="28"/>
      <c r="N139" s="29">
        <v>0</v>
      </c>
      <c r="O139" s="29">
        <v>131239.93</v>
      </c>
      <c r="P139" s="29">
        <v>12673.1</v>
      </c>
      <c r="Q139" s="29">
        <f t="shared" si="103"/>
        <v>143913.03</v>
      </c>
      <c r="R139" s="29">
        <f>K139-Q139</f>
        <v>0</v>
      </c>
      <c r="S139" s="26">
        <v>85175.2</v>
      </c>
      <c r="T139" s="27"/>
      <c r="U139" s="28"/>
      <c r="V139" s="29">
        <v>85175.2</v>
      </c>
      <c r="W139" s="29">
        <v>0</v>
      </c>
      <c r="X139" s="29">
        <v>0</v>
      </c>
      <c r="Y139" s="29">
        <f t="shared" si="105"/>
        <v>85175.2</v>
      </c>
      <c r="Z139" s="29">
        <f>S139-Y139</f>
        <v>0</v>
      </c>
      <c r="AA139" s="26">
        <v>130920.73</v>
      </c>
      <c r="AB139" s="27"/>
      <c r="AC139" s="28"/>
      <c r="AD139" s="23">
        <v>45355.28</v>
      </c>
      <c r="AE139" s="29">
        <v>60248.06</v>
      </c>
      <c r="AF139" s="29">
        <v>25294.1</v>
      </c>
      <c r="AG139" s="29">
        <f t="shared" si="107"/>
        <v>130897.44</v>
      </c>
      <c r="AH139" s="29">
        <f>AA139-AG139</f>
        <v>23.289999999993597</v>
      </c>
      <c r="AI139" s="26">
        <f t="shared" si="90"/>
        <v>401830.19999999995</v>
      </c>
      <c r="AJ139" s="24">
        <f t="shared" si="110"/>
        <v>25.29</v>
      </c>
    </row>
    <row r="140" spans="1:36" ht="43.5" customHeight="1">
      <c r="A140" s="80"/>
      <c r="B140" s="37" t="s">
        <v>4</v>
      </c>
      <c r="C140" s="26">
        <v>30415.44</v>
      </c>
      <c r="D140" s="27"/>
      <c r="E140" s="28"/>
      <c r="F140" s="29">
        <v>20276.96</v>
      </c>
      <c r="G140" s="29">
        <v>0</v>
      </c>
      <c r="H140" s="29">
        <v>10138.48</v>
      </c>
      <c r="I140" s="29">
        <f t="shared" si="109"/>
        <v>30415.44</v>
      </c>
      <c r="J140" s="29">
        <f t="shared" si="102"/>
        <v>0</v>
      </c>
      <c r="K140" s="26">
        <v>128321.12000000001</v>
      </c>
      <c r="L140" s="27"/>
      <c r="M140" s="28"/>
      <c r="N140" s="29">
        <v>43088.55</v>
      </c>
      <c r="O140" s="29">
        <v>72559.47</v>
      </c>
      <c r="P140" s="29">
        <v>12673.1</v>
      </c>
      <c r="Q140" s="29">
        <f t="shared" si="103"/>
        <v>128321.12000000001</v>
      </c>
      <c r="R140" s="29">
        <f>K140-Q140</f>
        <v>0</v>
      </c>
      <c r="S140" s="26">
        <v>48710.04</v>
      </c>
      <c r="T140" s="27"/>
      <c r="U140" s="28"/>
      <c r="V140" s="29">
        <v>48710.04</v>
      </c>
      <c r="W140" s="29">
        <v>0</v>
      </c>
      <c r="X140" s="29">
        <v>0</v>
      </c>
      <c r="Y140" s="29">
        <f t="shared" si="105"/>
        <v>48710.04</v>
      </c>
      <c r="Z140" s="29">
        <f>S140-Y140</f>
        <v>0</v>
      </c>
      <c r="AA140" s="26">
        <v>75142.79</v>
      </c>
      <c r="AB140" s="27"/>
      <c r="AC140" s="28"/>
      <c r="AD140" s="23">
        <v>0</v>
      </c>
      <c r="AE140" s="29">
        <v>75140.84</v>
      </c>
      <c r="AF140" s="29">
        <v>0</v>
      </c>
      <c r="AG140" s="29">
        <f t="shared" si="107"/>
        <v>75140.84</v>
      </c>
      <c r="AH140" s="29">
        <f>AA140-AG140</f>
        <v>1.9499999999970896</v>
      </c>
      <c r="AI140" s="26">
        <f t="shared" si="90"/>
        <v>282589.39</v>
      </c>
      <c r="AJ140" s="24">
        <f t="shared" si="110"/>
        <v>0</v>
      </c>
    </row>
    <row r="141" spans="1:36" ht="51" customHeight="1">
      <c r="A141" s="80"/>
      <c r="B141" s="37" t="s">
        <v>6</v>
      </c>
      <c r="C141" s="26">
        <v>10103.650000000001</v>
      </c>
      <c r="D141" s="27"/>
      <c r="E141" s="28"/>
      <c r="F141" s="29">
        <v>0</v>
      </c>
      <c r="G141" s="29">
        <v>10103.65</v>
      </c>
      <c r="H141" s="29">
        <v>0</v>
      </c>
      <c r="I141" s="29">
        <f>F141+G141+H141</f>
        <v>10103.65</v>
      </c>
      <c r="J141" s="29">
        <f>C141-I141</f>
        <v>0</v>
      </c>
      <c r="K141" s="26">
        <v>25898.5</v>
      </c>
      <c r="L141" s="27"/>
      <c r="M141" s="28"/>
      <c r="N141" s="29">
        <v>0</v>
      </c>
      <c r="O141" s="29">
        <v>10743.04</v>
      </c>
      <c r="P141" s="29">
        <v>15155.46</v>
      </c>
      <c r="Q141" s="29">
        <f>N141+O141+P141</f>
        <v>25898.5</v>
      </c>
      <c r="R141" s="29">
        <f>K141-Q141</f>
        <v>0</v>
      </c>
      <c r="S141" s="26">
        <v>32256.74</v>
      </c>
      <c r="T141" s="27"/>
      <c r="U141" s="28"/>
      <c r="V141" s="29">
        <v>0</v>
      </c>
      <c r="W141" s="29">
        <v>32256.74</v>
      </c>
      <c r="X141" s="29">
        <v>0</v>
      </c>
      <c r="Y141" s="29">
        <f>V141+W141+X141</f>
        <v>32256.74</v>
      </c>
      <c r="Z141" s="29">
        <f>S141-Y141</f>
        <v>0</v>
      </c>
      <c r="AA141" s="26">
        <v>32714.11</v>
      </c>
      <c r="AB141" s="27"/>
      <c r="AC141" s="28"/>
      <c r="AD141" s="23">
        <v>0</v>
      </c>
      <c r="AE141" s="29">
        <v>26150.95</v>
      </c>
      <c r="AF141" s="29">
        <v>6380.82</v>
      </c>
      <c r="AG141" s="29">
        <f>AD141+AE141+AF141</f>
        <v>32531.77</v>
      </c>
      <c r="AH141" s="29">
        <f>AA141-AG141</f>
        <v>182.34000000000015</v>
      </c>
      <c r="AI141" s="26">
        <f t="shared" si="90"/>
        <v>100973</v>
      </c>
      <c r="AJ141" s="24">
        <f t="shared" si="110"/>
        <v>6.38</v>
      </c>
    </row>
    <row r="142" spans="1:36" ht="35.25" customHeight="1">
      <c r="A142" s="80"/>
      <c r="B142" s="17" t="s">
        <v>19</v>
      </c>
      <c r="C142" s="20">
        <f>C143+C144+C145+C146+C147</f>
        <v>5256878.630000001</v>
      </c>
      <c r="D142" s="22">
        <f>D143+D144+D145+D146+D147</f>
        <v>0</v>
      </c>
      <c r="E142" s="21">
        <f>E143+E144+E145+E146+E147</f>
        <v>0</v>
      </c>
      <c r="F142" s="20">
        <f aca="true" t="shared" si="112" ref="F142:AI142">F143+F144+F145+F146+F147</f>
        <v>1468838.48</v>
      </c>
      <c r="G142" s="20">
        <f t="shared" si="112"/>
        <v>335942.53</v>
      </c>
      <c r="H142" s="20">
        <f t="shared" si="112"/>
        <v>3452097.62</v>
      </c>
      <c r="I142" s="20">
        <f t="shared" si="112"/>
        <v>5256878.630000001</v>
      </c>
      <c r="J142" s="20">
        <f t="shared" si="112"/>
        <v>0</v>
      </c>
      <c r="K142" s="20">
        <f t="shared" si="112"/>
        <v>10739249.88</v>
      </c>
      <c r="L142" s="22">
        <f>L143+L144+L145+L146+L147</f>
        <v>0</v>
      </c>
      <c r="M142" s="21">
        <f>M143+M144+M145+M146+M147</f>
        <v>0</v>
      </c>
      <c r="N142" s="20">
        <f t="shared" si="112"/>
        <v>3216398.63</v>
      </c>
      <c r="O142" s="20">
        <f t="shared" si="112"/>
        <v>4932252.2</v>
      </c>
      <c r="P142" s="20">
        <f t="shared" si="112"/>
        <v>2590599.0500000003</v>
      </c>
      <c r="Q142" s="20">
        <f t="shared" si="112"/>
        <v>10739249.88</v>
      </c>
      <c r="R142" s="20">
        <f t="shared" si="112"/>
        <v>0</v>
      </c>
      <c r="S142" s="20">
        <f t="shared" si="112"/>
        <v>8749713.76</v>
      </c>
      <c r="T142" s="22">
        <f>T143+T144+T145+T146+T147</f>
        <v>0</v>
      </c>
      <c r="U142" s="21">
        <f>U143+U144+U145+U146+U147</f>
        <v>0</v>
      </c>
      <c r="V142" s="20">
        <f t="shared" si="112"/>
        <v>2699725.51</v>
      </c>
      <c r="W142" s="20">
        <f t="shared" si="112"/>
        <v>428505.87</v>
      </c>
      <c r="X142" s="20">
        <f t="shared" si="112"/>
        <v>5621482.38</v>
      </c>
      <c r="Y142" s="20">
        <f t="shared" si="112"/>
        <v>8749713.76</v>
      </c>
      <c r="Z142" s="20">
        <f t="shared" si="112"/>
        <v>0</v>
      </c>
      <c r="AA142" s="20">
        <f t="shared" si="112"/>
        <v>18588700.48</v>
      </c>
      <c r="AB142" s="22">
        <f>AB143+AB144+AB145+AB146+AB147</f>
        <v>0</v>
      </c>
      <c r="AC142" s="21">
        <f>AC143+AC144+AC145+AC146+AC147</f>
        <v>0</v>
      </c>
      <c r="AD142" s="33">
        <f t="shared" si="112"/>
        <v>14527985.940000001</v>
      </c>
      <c r="AE142" s="20">
        <f t="shared" si="112"/>
        <v>1733101.7200000002</v>
      </c>
      <c r="AF142" s="20">
        <f t="shared" si="112"/>
        <v>2260703.12</v>
      </c>
      <c r="AG142" s="20">
        <f t="shared" si="112"/>
        <v>18521790.78</v>
      </c>
      <c r="AH142" s="20">
        <f t="shared" si="112"/>
        <v>66909.70000000097</v>
      </c>
      <c r="AI142" s="20">
        <f t="shared" si="112"/>
        <v>43334542.75</v>
      </c>
      <c r="AJ142" s="24">
        <f t="shared" si="110"/>
        <v>2260.7</v>
      </c>
    </row>
    <row r="143" spans="1:36" ht="51.75" customHeight="1">
      <c r="A143" s="80"/>
      <c r="B143" s="37" t="s">
        <v>36</v>
      </c>
      <c r="C143" s="26">
        <v>471256.77</v>
      </c>
      <c r="D143" s="27"/>
      <c r="E143" s="28"/>
      <c r="F143" s="29">
        <v>0</v>
      </c>
      <c r="G143" s="29">
        <v>321254.02</v>
      </c>
      <c r="H143" s="29">
        <v>150002.75</v>
      </c>
      <c r="I143" s="29">
        <f>F143+G143+H143</f>
        <v>471256.77</v>
      </c>
      <c r="J143" s="29">
        <f>C143-I143</f>
        <v>0</v>
      </c>
      <c r="K143" s="26">
        <v>562576.65</v>
      </c>
      <c r="L143" s="27"/>
      <c r="M143" s="28"/>
      <c r="N143" s="29">
        <v>438103.7</v>
      </c>
      <c r="O143" s="29">
        <v>0</v>
      </c>
      <c r="P143" s="29">
        <v>124472.95</v>
      </c>
      <c r="Q143" s="29">
        <f>N143+O143+P143</f>
        <v>562576.65</v>
      </c>
      <c r="R143" s="29">
        <f>K143-Q143</f>
        <v>0</v>
      </c>
      <c r="S143" s="26">
        <v>857637.9199999999</v>
      </c>
      <c r="T143" s="27"/>
      <c r="U143" s="28"/>
      <c r="V143" s="29">
        <v>157677.31</v>
      </c>
      <c r="W143" s="29">
        <v>379088.92</v>
      </c>
      <c r="X143" s="29">
        <v>320871.69</v>
      </c>
      <c r="Y143" s="29">
        <f>V143+W143+X143</f>
        <v>857637.9199999999</v>
      </c>
      <c r="Z143" s="29">
        <f>S143-Y143</f>
        <v>0</v>
      </c>
      <c r="AA143" s="26">
        <v>790618.63</v>
      </c>
      <c r="AB143" s="27"/>
      <c r="AC143" s="28"/>
      <c r="AD143" s="23">
        <v>224745.57</v>
      </c>
      <c r="AE143" s="29">
        <v>280255.02</v>
      </c>
      <c r="AF143" s="29">
        <v>284726.03</v>
      </c>
      <c r="AG143" s="29">
        <f>AD143+AE143+AF143</f>
        <v>789726.6200000001</v>
      </c>
      <c r="AH143" s="29">
        <f>AA143-AG143</f>
        <v>892.0099999998929</v>
      </c>
      <c r="AI143" s="26">
        <f t="shared" si="90"/>
        <v>2682089.9699999997</v>
      </c>
      <c r="AJ143" s="24">
        <f t="shared" si="110"/>
        <v>284.73</v>
      </c>
    </row>
    <row r="144" spans="1:36" ht="43.5" customHeight="1">
      <c r="A144" s="80"/>
      <c r="B144" s="37" t="s">
        <v>4</v>
      </c>
      <c r="C144" s="26">
        <v>22363.07</v>
      </c>
      <c r="D144" s="27"/>
      <c r="E144" s="28"/>
      <c r="F144" s="29">
        <v>0</v>
      </c>
      <c r="G144" s="29">
        <v>14688.51</v>
      </c>
      <c r="H144" s="29">
        <v>7674.56</v>
      </c>
      <c r="I144" s="29">
        <f>F144+G144+H144</f>
        <v>22363.07</v>
      </c>
      <c r="J144" s="29">
        <f>C144-I144</f>
        <v>0</v>
      </c>
      <c r="K144" s="26">
        <v>0</v>
      </c>
      <c r="L144" s="27"/>
      <c r="M144" s="28"/>
      <c r="N144" s="29">
        <v>0</v>
      </c>
      <c r="O144" s="29">
        <v>0</v>
      </c>
      <c r="P144" s="29">
        <v>0</v>
      </c>
      <c r="Q144" s="29">
        <f>N144+O144+P144</f>
        <v>0</v>
      </c>
      <c r="R144" s="29">
        <f>K144-Q144</f>
        <v>0</v>
      </c>
      <c r="S144" s="26">
        <v>93371.23999999999</v>
      </c>
      <c r="T144" s="27"/>
      <c r="U144" s="28"/>
      <c r="V144" s="29">
        <v>43954.29</v>
      </c>
      <c r="W144" s="29">
        <v>49416.95</v>
      </c>
      <c r="X144" s="29">
        <v>0</v>
      </c>
      <c r="Y144" s="29">
        <f>V144+W144+X144</f>
        <v>93371.23999999999</v>
      </c>
      <c r="Z144" s="29">
        <f>S144-Y144</f>
        <v>0</v>
      </c>
      <c r="AA144" s="26">
        <v>172658.99</v>
      </c>
      <c r="AB144" s="27"/>
      <c r="AC144" s="28"/>
      <c r="AD144" s="23">
        <v>0</v>
      </c>
      <c r="AE144" s="29">
        <v>0</v>
      </c>
      <c r="AF144" s="29">
        <v>171993.48</v>
      </c>
      <c r="AG144" s="29">
        <f>AD144+AE144+AF144</f>
        <v>171993.48</v>
      </c>
      <c r="AH144" s="29">
        <f>AA144-AG144</f>
        <v>665.5099999999802</v>
      </c>
      <c r="AI144" s="26">
        <f t="shared" si="90"/>
        <v>288393.3</v>
      </c>
      <c r="AJ144" s="24">
        <f t="shared" si="110"/>
        <v>171.99</v>
      </c>
    </row>
    <row r="145" spans="1:36" ht="43.5" customHeight="1">
      <c r="A145" s="80"/>
      <c r="B145" s="37" t="s">
        <v>57</v>
      </c>
      <c r="C145" s="26">
        <v>353685.17</v>
      </c>
      <c r="D145" s="27"/>
      <c r="E145" s="28"/>
      <c r="F145" s="29">
        <v>241397.94</v>
      </c>
      <c r="G145" s="29">
        <v>0</v>
      </c>
      <c r="H145" s="29">
        <v>112287.23</v>
      </c>
      <c r="I145" s="29">
        <f>F145+G145+H145</f>
        <v>353685.17</v>
      </c>
      <c r="J145" s="29">
        <f>C145-I145</f>
        <v>0</v>
      </c>
      <c r="K145" s="26">
        <v>527987.27</v>
      </c>
      <c r="L145" s="27"/>
      <c r="M145" s="28"/>
      <c r="N145" s="29">
        <v>527987.27</v>
      </c>
      <c r="O145" s="29">
        <v>0</v>
      </c>
      <c r="P145" s="29">
        <v>0</v>
      </c>
      <c r="Q145" s="29">
        <f>N145+O145+P145</f>
        <v>527987.27</v>
      </c>
      <c r="R145" s="29">
        <f>K145-Q145</f>
        <v>0</v>
      </c>
      <c r="S145" s="26">
        <v>270585.31</v>
      </c>
      <c r="T145" s="27"/>
      <c r="U145" s="28"/>
      <c r="V145" s="29">
        <v>270585.31</v>
      </c>
      <c r="W145" s="29">
        <v>0</v>
      </c>
      <c r="X145" s="29">
        <v>0</v>
      </c>
      <c r="Y145" s="29">
        <f>V145+W145+X145</f>
        <v>270585.31</v>
      </c>
      <c r="Z145" s="29">
        <f>S145-Y145</f>
        <v>0</v>
      </c>
      <c r="AA145" s="26">
        <v>575721.73</v>
      </c>
      <c r="AB145" s="27"/>
      <c r="AC145" s="28"/>
      <c r="AD145" s="23">
        <v>268330.32</v>
      </c>
      <c r="AE145" s="29">
        <v>56883.61</v>
      </c>
      <c r="AF145" s="29">
        <v>248714.57</v>
      </c>
      <c r="AG145" s="29">
        <f>AD145+AE145+AF145</f>
        <v>573928.5</v>
      </c>
      <c r="AH145" s="29">
        <f>AA145-AG145</f>
        <v>1793.2299999999814</v>
      </c>
      <c r="AI145" s="26">
        <f t="shared" si="90"/>
        <v>1727979.48</v>
      </c>
      <c r="AJ145" s="24">
        <f t="shared" si="110"/>
        <v>248.71</v>
      </c>
    </row>
    <row r="146" spans="1:36" ht="43.5" customHeight="1">
      <c r="A146" s="80"/>
      <c r="B146" s="37" t="s">
        <v>78</v>
      </c>
      <c r="C146" s="26">
        <v>2466126.1</v>
      </c>
      <c r="D146" s="27"/>
      <c r="E146" s="28"/>
      <c r="F146" s="29">
        <v>0</v>
      </c>
      <c r="G146" s="29">
        <v>0</v>
      </c>
      <c r="H146" s="29">
        <v>2466126.1</v>
      </c>
      <c r="I146" s="29">
        <f>F146+G146+H146</f>
        <v>2466126.1</v>
      </c>
      <c r="J146" s="29">
        <f>C146-I146</f>
        <v>0</v>
      </c>
      <c r="K146" s="26">
        <v>7398378.300000001</v>
      </c>
      <c r="L146" s="27"/>
      <c r="M146" s="28"/>
      <c r="N146" s="29">
        <v>0</v>
      </c>
      <c r="O146" s="29">
        <v>4932252.2</v>
      </c>
      <c r="P146" s="29">
        <v>2466126.1</v>
      </c>
      <c r="Q146" s="29">
        <f>N146+O146+P146</f>
        <v>7398378.300000001</v>
      </c>
      <c r="R146" s="29">
        <f>K146-Q146</f>
        <v>0</v>
      </c>
      <c r="S146" s="26">
        <v>6295085.71</v>
      </c>
      <c r="T146" s="27"/>
      <c r="U146" s="28"/>
      <c r="V146" s="29">
        <v>1409214.91</v>
      </c>
      <c r="W146" s="29">
        <v>0</v>
      </c>
      <c r="X146" s="29">
        <v>4885870.8</v>
      </c>
      <c r="Y146" s="29">
        <f>V146+W146+X146</f>
        <v>6295085.71</v>
      </c>
      <c r="Z146" s="29">
        <f>S146-Y146</f>
        <v>0</v>
      </c>
      <c r="AA146" s="26">
        <v>14325129.89</v>
      </c>
      <c r="AB146" s="27"/>
      <c r="AC146" s="28"/>
      <c r="AD146" s="23">
        <v>12894375.33</v>
      </c>
      <c r="AE146" s="29">
        <v>1395963.09</v>
      </c>
      <c r="AF146" s="29">
        <v>0</v>
      </c>
      <c r="AG146" s="29">
        <f>AD146+AE146+AF146</f>
        <v>14290338.42</v>
      </c>
      <c r="AH146" s="29">
        <f>AA146-AG146</f>
        <v>34791.47000000067</v>
      </c>
      <c r="AI146" s="26">
        <f t="shared" si="90"/>
        <v>30484720</v>
      </c>
      <c r="AJ146" s="24">
        <f t="shared" si="110"/>
        <v>0</v>
      </c>
    </row>
    <row r="147" spans="1:36" ht="43.5" customHeight="1">
      <c r="A147" s="80"/>
      <c r="B147" s="37" t="s">
        <v>68</v>
      </c>
      <c r="C147" s="26">
        <v>1943447.52</v>
      </c>
      <c r="D147" s="27"/>
      <c r="E147" s="28"/>
      <c r="F147" s="29">
        <v>1227440.54</v>
      </c>
      <c r="G147" s="29">
        <v>0</v>
      </c>
      <c r="H147" s="29">
        <v>716006.98</v>
      </c>
      <c r="I147" s="29">
        <f>F147+G147+H147</f>
        <v>1943447.52</v>
      </c>
      <c r="J147" s="29">
        <f>C147-I147</f>
        <v>0</v>
      </c>
      <c r="K147" s="26">
        <v>2250307.66</v>
      </c>
      <c r="L147" s="27"/>
      <c r="M147" s="28"/>
      <c r="N147" s="29">
        <v>2250307.66</v>
      </c>
      <c r="O147" s="29">
        <v>0</v>
      </c>
      <c r="P147" s="29">
        <v>0</v>
      </c>
      <c r="Q147" s="29">
        <f>N147+O147+P147</f>
        <v>2250307.66</v>
      </c>
      <c r="R147" s="29">
        <f>K147-Q147</f>
        <v>0</v>
      </c>
      <c r="S147" s="26">
        <v>1233033.58</v>
      </c>
      <c r="T147" s="22"/>
      <c r="U147" s="21"/>
      <c r="V147" s="36">
        <v>818293.6900000001</v>
      </c>
      <c r="W147" s="36">
        <v>0</v>
      </c>
      <c r="X147" s="29">
        <v>414739.89</v>
      </c>
      <c r="Y147" s="29">
        <f>V147+W147+X147</f>
        <v>1233033.58</v>
      </c>
      <c r="Z147" s="29">
        <f>S147-Y147</f>
        <v>0</v>
      </c>
      <c r="AA147" s="26">
        <v>2724571.24</v>
      </c>
      <c r="AB147" s="27"/>
      <c r="AC147" s="28"/>
      <c r="AD147" s="23">
        <v>1140534.72</v>
      </c>
      <c r="AE147" s="29">
        <v>0</v>
      </c>
      <c r="AF147" s="29">
        <v>1555269.04</v>
      </c>
      <c r="AG147" s="29">
        <f>AD147+AE147+AF147</f>
        <v>2695803.76</v>
      </c>
      <c r="AH147" s="29">
        <f>AA147-AG147</f>
        <v>28767.480000000447</v>
      </c>
      <c r="AI147" s="26">
        <f t="shared" si="90"/>
        <v>8151360</v>
      </c>
      <c r="AJ147" s="24">
        <f t="shared" si="110"/>
        <v>1555.27</v>
      </c>
    </row>
    <row r="148" spans="1:36" ht="34.5" customHeight="1">
      <c r="A148" s="80"/>
      <c r="B148" s="17" t="s">
        <v>37</v>
      </c>
      <c r="C148" s="20">
        <f>C149+C150</f>
        <v>315869.70999999996</v>
      </c>
      <c r="D148" s="22">
        <f>D149+D150</f>
        <v>0</v>
      </c>
      <c r="E148" s="21">
        <f>E149+E150</f>
        <v>0</v>
      </c>
      <c r="F148" s="20">
        <f aca="true" t="shared" si="113" ref="F148:AI148">F149+F150</f>
        <v>66625.86</v>
      </c>
      <c r="G148" s="20">
        <f t="shared" si="113"/>
        <v>86682.73</v>
      </c>
      <c r="H148" s="20">
        <f t="shared" si="113"/>
        <v>162561.12</v>
      </c>
      <c r="I148" s="20">
        <f t="shared" si="113"/>
        <v>315869.70999999996</v>
      </c>
      <c r="J148" s="20">
        <f t="shared" si="113"/>
        <v>0</v>
      </c>
      <c r="K148" s="20">
        <f t="shared" si="113"/>
        <v>372396.32</v>
      </c>
      <c r="L148" s="22">
        <f>L149+L150</f>
        <v>0</v>
      </c>
      <c r="M148" s="21">
        <f>M149+M150</f>
        <v>0</v>
      </c>
      <c r="N148" s="20">
        <f t="shared" si="113"/>
        <v>224556.35</v>
      </c>
      <c r="O148" s="20">
        <f t="shared" si="113"/>
        <v>0</v>
      </c>
      <c r="P148" s="20">
        <f t="shared" si="113"/>
        <v>147839.97</v>
      </c>
      <c r="Q148" s="20">
        <f t="shared" si="113"/>
        <v>372396.32</v>
      </c>
      <c r="R148" s="20">
        <f t="shared" si="113"/>
        <v>0</v>
      </c>
      <c r="S148" s="20">
        <f t="shared" si="113"/>
        <v>469548.09</v>
      </c>
      <c r="T148" s="22">
        <f>T149+T150</f>
        <v>27907.2</v>
      </c>
      <c r="U148" s="21">
        <f>U149+U150</f>
        <v>27907.2</v>
      </c>
      <c r="V148" s="20">
        <f t="shared" si="113"/>
        <v>148022.07</v>
      </c>
      <c r="W148" s="20">
        <f t="shared" si="113"/>
        <v>321526.02</v>
      </c>
      <c r="X148" s="20">
        <f t="shared" si="113"/>
        <v>0</v>
      </c>
      <c r="Y148" s="20">
        <f t="shared" si="113"/>
        <v>469548.09</v>
      </c>
      <c r="Z148" s="20">
        <f t="shared" si="113"/>
        <v>0</v>
      </c>
      <c r="AA148" s="20">
        <f t="shared" si="113"/>
        <v>826713.24</v>
      </c>
      <c r="AB148" s="22">
        <f>AB149+AB150</f>
        <v>0</v>
      </c>
      <c r="AC148" s="21">
        <f>AC149+AC150</f>
        <v>0</v>
      </c>
      <c r="AD148" s="33">
        <f t="shared" si="113"/>
        <v>43508.44</v>
      </c>
      <c r="AE148" s="20">
        <f t="shared" si="113"/>
        <v>424940.86</v>
      </c>
      <c r="AF148" s="20">
        <f t="shared" si="113"/>
        <v>356092.1</v>
      </c>
      <c r="AG148" s="20">
        <f t="shared" si="113"/>
        <v>824541.4</v>
      </c>
      <c r="AH148" s="20">
        <f t="shared" si="113"/>
        <v>2171.8399999999674</v>
      </c>
      <c r="AI148" s="20">
        <f t="shared" si="113"/>
        <v>2012434.56</v>
      </c>
      <c r="AJ148" s="24">
        <f t="shared" si="110"/>
        <v>356.09</v>
      </c>
    </row>
    <row r="149" spans="1:36" ht="48.75" customHeight="1">
      <c r="A149" s="80"/>
      <c r="B149" s="37" t="s">
        <v>36</v>
      </c>
      <c r="C149" s="26">
        <v>103257.70999999999</v>
      </c>
      <c r="D149" s="27"/>
      <c r="E149" s="28"/>
      <c r="F149" s="29">
        <v>28605.18</v>
      </c>
      <c r="G149" s="29">
        <v>0</v>
      </c>
      <c r="H149" s="29">
        <v>74652.53</v>
      </c>
      <c r="I149" s="29">
        <f>F149+G149+H149</f>
        <v>103257.70999999999</v>
      </c>
      <c r="J149" s="29">
        <f>C149-I149</f>
        <v>0</v>
      </c>
      <c r="K149" s="26">
        <v>45941.32</v>
      </c>
      <c r="L149" s="27"/>
      <c r="M149" s="28"/>
      <c r="N149" s="29">
        <v>45941.32</v>
      </c>
      <c r="O149" s="29">
        <v>0</v>
      </c>
      <c r="P149" s="29">
        <v>0</v>
      </c>
      <c r="Q149" s="29">
        <f>N149+O149+P149</f>
        <v>45941.32</v>
      </c>
      <c r="R149" s="29">
        <f>K149-Q149</f>
        <v>0</v>
      </c>
      <c r="S149" s="26">
        <v>242218.71000000002</v>
      </c>
      <c r="T149" s="27"/>
      <c r="U149" s="28"/>
      <c r="V149" s="29">
        <v>140162.01</v>
      </c>
      <c r="W149" s="29">
        <v>102056.7</v>
      </c>
      <c r="X149" s="29">
        <v>0</v>
      </c>
      <c r="Y149" s="29">
        <f>V149+W149+X149</f>
        <v>242218.71000000002</v>
      </c>
      <c r="Z149" s="29">
        <f>S149-Y149</f>
        <v>0</v>
      </c>
      <c r="AA149" s="26">
        <v>433978.01</v>
      </c>
      <c r="AB149" s="27"/>
      <c r="AC149" s="28"/>
      <c r="AD149" s="23">
        <v>43508.44</v>
      </c>
      <c r="AE149" s="29">
        <v>185850.45</v>
      </c>
      <c r="AF149" s="29">
        <v>203481.2</v>
      </c>
      <c r="AG149" s="29">
        <f>AD149+AE149+AF149</f>
        <v>432840.09</v>
      </c>
      <c r="AH149" s="29">
        <f>AA149-AG149</f>
        <v>1137.9199999999837</v>
      </c>
      <c r="AI149" s="26">
        <f t="shared" si="90"/>
        <v>825395.75</v>
      </c>
      <c r="AJ149" s="24">
        <f t="shared" si="110"/>
        <v>203.48</v>
      </c>
    </row>
    <row r="150" spans="1:36" ht="48" customHeight="1">
      <c r="A150" s="80"/>
      <c r="B150" s="37" t="s">
        <v>4</v>
      </c>
      <c r="C150" s="26">
        <v>212612</v>
      </c>
      <c r="D150" s="27"/>
      <c r="E150" s="28"/>
      <c r="F150" s="29">
        <v>38020.68</v>
      </c>
      <c r="G150" s="29">
        <v>86682.73</v>
      </c>
      <c r="H150" s="29">
        <v>87908.59</v>
      </c>
      <c r="I150" s="29">
        <f>F150+G150+H150</f>
        <v>212612</v>
      </c>
      <c r="J150" s="29">
        <f>C150-I150</f>
        <v>0</v>
      </c>
      <c r="K150" s="26">
        <v>326455</v>
      </c>
      <c r="L150" s="27"/>
      <c r="M150" s="28"/>
      <c r="N150" s="29">
        <v>178615.03</v>
      </c>
      <c r="O150" s="29">
        <v>0</v>
      </c>
      <c r="P150" s="29">
        <v>147839.97</v>
      </c>
      <c r="Q150" s="29">
        <f>N150+O150+P150</f>
        <v>326455</v>
      </c>
      <c r="R150" s="29">
        <f>K150-Q150</f>
        <v>0</v>
      </c>
      <c r="S150" s="26">
        <v>227329.38</v>
      </c>
      <c r="T150" s="22">
        <v>27907.2</v>
      </c>
      <c r="U150" s="21">
        <v>27907.2</v>
      </c>
      <c r="V150" s="36">
        <v>7860.06</v>
      </c>
      <c r="W150" s="29">
        <v>219469.32</v>
      </c>
      <c r="X150" s="29">
        <v>0</v>
      </c>
      <c r="Y150" s="29">
        <f>V150+W150+X150</f>
        <v>227329.38</v>
      </c>
      <c r="Z150" s="29">
        <f>S150-Y150</f>
        <v>0</v>
      </c>
      <c r="AA150" s="26">
        <v>392735.23</v>
      </c>
      <c r="AB150" s="27"/>
      <c r="AC150" s="28"/>
      <c r="AD150" s="23">
        <v>0</v>
      </c>
      <c r="AE150" s="29">
        <v>239090.41</v>
      </c>
      <c r="AF150" s="29">
        <v>152610.9</v>
      </c>
      <c r="AG150" s="29">
        <f>AD150+AE150+AF150</f>
        <v>391701.31</v>
      </c>
      <c r="AH150" s="29">
        <f>AA150-AG150</f>
        <v>1033.9199999999837</v>
      </c>
      <c r="AI150" s="26">
        <f t="shared" si="90"/>
        <v>1187038.81</v>
      </c>
      <c r="AJ150" s="24">
        <f t="shared" si="110"/>
        <v>152.61</v>
      </c>
    </row>
    <row r="151" spans="1:36" ht="43.5" customHeight="1">
      <c r="A151" s="80"/>
      <c r="B151" s="17" t="s">
        <v>23</v>
      </c>
      <c r="C151" s="39">
        <f>C152+C153</f>
        <v>303830.14</v>
      </c>
      <c r="D151" s="40">
        <f>D152+D153</f>
        <v>0</v>
      </c>
      <c r="E151" s="41">
        <f>E152+E153</f>
        <v>0</v>
      </c>
      <c r="F151" s="39">
        <f aca="true" t="shared" si="114" ref="F151:AI151">F152+F153</f>
        <v>200600.98</v>
      </c>
      <c r="G151" s="39">
        <f t="shared" si="114"/>
        <v>2928.67</v>
      </c>
      <c r="H151" s="39">
        <f t="shared" si="114"/>
        <v>100300.49</v>
      </c>
      <c r="I151" s="39">
        <f t="shared" si="114"/>
        <v>303830.14</v>
      </c>
      <c r="J151" s="39">
        <f t="shared" si="114"/>
        <v>0</v>
      </c>
      <c r="K151" s="39">
        <f t="shared" si="114"/>
        <v>0</v>
      </c>
      <c r="L151" s="40">
        <f>L152+L153</f>
        <v>0</v>
      </c>
      <c r="M151" s="41">
        <f>M152+M153</f>
        <v>0</v>
      </c>
      <c r="N151" s="39">
        <f t="shared" si="114"/>
        <v>0</v>
      </c>
      <c r="O151" s="39">
        <f t="shared" si="114"/>
        <v>0</v>
      </c>
      <c r="P151" s="39">
        <f t="shared" si="114"/>
        <v>0</v>
      </c>
      <c r="Q151" s="39">
        <f t="shared" si="114"/>
        <v>0</v>
      </c>
      <c r="R151" s="39">
        <f t="shared" si="114"/>
        <v>0</v>
      </c>
      <c r="S151" s="39">
        <f t="shared" si="114"/>
        <v>402306.68000000005</v>
      </c>
      <c r="T151" s="40">
        <f>T152+T153</f>
        <v>0</v>
      </c>
      <c r="U151" s="41">
        <f>U152+U153</f>
        <v>0</v>
      </c>
      <c r="V151" s="39">
        <f t="shared" si="114"/>
        <v>2411.84</v>
      </c>
      <c r="W151" s="39">
        <f t="shared" si="114"/>
        <v>399894.84</v>
      </c>
      <c r="X151" s="39">
        <f t="shared" si="114"/>
        <v>0</v>
      </c>
      <c r="Y151" s="39">
        <f t="shared" si="114"/>
        <v>402306.68000000005</v>
      </c>
      <c r="Z151" s="39">
        <f t="shared" si="114"/>
        <v>0</v>
      </c>
      <c r="AA151" s="39">
        <f t="shared" si="114"/>
        <v>262823.18</v>
      </c>
      <c r="AB151" s="40">
        <f>AB152+AB153</f>
        <v>0</v>
      </c>
      <c r="AC151" s="41">
        <f>AC152+AC153</f>
        <v>0</v>
      </c>
      <c r="AD151" s="42">
        <f t="shared" si="114"/>
        <v>0</v>
      </c>
      <c r="AE151" s="39">
        <f t="shared" si="114"/>
        <v>516.82</v>
      </c>
      <c r="AF151" s="39">
        <f t="shared" si="114"/>
        <v>222556.2</v>
      </c>
      <c r="AG151" s="39">
        <f t="shared" si="114"/>
        <v>223073.02000000002</v>
      </c>
      <c r="AH151" s="39">
        <f t="shared" si="114"/>
        <v>39750.15999999999</v>
      </c>
      <c r="AI151" s="39">
        <f t="shared" si="114"/>
        <v>968960</v>
      </c>
      <c r="AJ151" s="24">
        <f t="shared" si="110"/>
        <v>222.56</v>
      </c>
    </row>
    <row r="152" spans="1:36" ht="43.5" customHeight="1">
      <c r="A152" s="80"/>
      <c r="B152" s="37" t="s">
        <v>5</v>
      </c>
      <c r="C152" s="26">
        <v>2928.67</v>
      </c>
      <c r="D152" s="27"/>
      <c r="E152" s="28"/>
      <c r="F152" s="31">
        <v>0</v>
      </c>
      <c r="G152" s="29">
        <v>2928.67</v>
      </c>
      <c r="H152" s="29">
        <v>0</v>
      </c>
      <c r="I152" s="29">
        <f>F152+G152+H152</f>
        <v>2928.67</v>
      </c>
      <c r="J152" s="29">
        <f>C152-I152</f>
        <v>0</v>
      </c>
      <c r="K152" s="26">
        <v>0</v>
      </c>
      <c r="L152" s="27"/>
      <c r="M152" s="28"/>
      <c r="N152" s="29">
        <v>0</v>
      </c>
      <c r="O152" s="29">
        <v>0</v>
      </c>
      <c r="P152" s="29">
        <v>0</v>
      </c>
      <c r="Q152" s="29">
        <f>N152+O152+P152</f>
        <v>0</v>
      </c>
      <c r="R152" s="29">
        <f>K152-Q152</f>
        <v>0</v>
      </c>
      <c r="S152" s="26">
        <v>2411.84</v>
      </c>
      <c r="T152" s="27"/>
      <c r="U152" s="28"/>
      <c r="V152" s="29">
        <v>2411.84</v>
      </c>
      <c r="W152" s="29">
        <v>0</v>
      </c>
      <c r="X152" s="29">
        <v>0</v>
      </c>
      <c r="Y152" s="29">
        <f>V152+W152+X152</f>
        <v>2411.84</v>
      </c>
      <c r="Z152" s="29">
        <f>S152-Y152</f>
        <v>0</v>
      </c>
      <c r="AA152" s="26">
        <v>4159.49</v>
      </c>
      <c r="AB152" s="27"/>
      <c r="AC152" s="28"/>
      <c r="AD152" s="23">
        <v>0</v>
      </c>
      <c r="AE152" s="29">
        <v>516.82</v>
      </c>
      <c r="AF152" s="29">
        <v>0</v>
      </c>
      <c r="AG152" s="29">
        <f>AD152+AE152+AF152</f>
        <v>516.82</v>
      </c>
      <c r="AH152" s="29">
        <f>AA152-AG152</f>
        <v>3642.6699999999996</v>
      </c>
      <c r="AI152" s="26">
        <f t="shared" si="90"/>
        <v>9500</v>
      </c>
      <c r="AJ152" s="24">
        <f t="shared" si="110"/>
        <v>0</v>
      </c>
    </row>
    <row r="153" spans="1:36" ht="43.5" customHeight="1">
      <c r="A153" s="80"/>
      <c r="B153" s="37" t="s">
        <v>62</v>
      </c>
      <c r="C153" s="26">
        <v>300901.47000000003</v>
      </c>
      <c r="D153" s="27"/>
      <c r="E153" s="28"/>
      <c r="F153" s="31">
        <v>200600.98</v>
      </c>
      <c r="G153" s="29">
        <v>0</v>
      </c>
      <c r="H153" s="29">
        <v>100300.49</v>
      </c>
      <c r="I153" s="29">
        <f>F153+G153+H153</f>
        <v>300901.47000000003</v>
      </c>
      <c r="J153" s="29">
        <f>C153-I153</f>
        <v>0</v>
      </c>
      <c r="K153" s="26">
        <v>0</v>
      </c>
      <c r="L153" s="27"/>
      <c r="M153" s="28"/>
      <c r="N153" s="29">
        <v>0</v>
      </c>
      <c r="O153" s="29">
        <v>0</v>
      </c>
      <c r="P153" s="29">
        <v>0</v>
      </c>
      <c r="Q153" s="29">
        <f>N153+O153+P153</f>
        <v>0</v>
      </c>
      <c r="R153" s="29">
        <f>K153-Q153</f>
        <v>0</v>
      </c>
      <c r="S153" s="26">
        <v>399894.84</v>
      </c>
      <c r="T153" s="27"/>
      <c r="U153" s="28"/>
      <c r="V153" s="29">
        <v>0</v>
      </c>
      <c r="W153" s="29">
        <v>399894.84</v>
      </c>
      <c r="X153" s="29">
        <v>0</v>
      </c>
      <c r="Y153" s="29">
        <f>V153+W153+X153</f>
        <v>399894.84</v>
      </c>
      <c r="Z153" s="29">
        <f>S153-Y153</f>
        <v>0</v>
      </c>
      <c r="AA153" s="26">
        <v>258663.69</v>
      </c>
      <c r="AB153" s="27"/>
      <c r="AC153" s="28"/>
      <c r="AD153" s="23">
        <v>0</v>
      </c>
      <c r="AE153" s="29">
        <v>0</v>
      </c>
      <c r="AF153" s="29">
        <v>222556.2</v>
      </c>
      <c r="AG153" s="29">
        <f>AD153+AE153+AF153</f>
        <v>222556.2</v>
      </c>
      <c r="AH153" s="29">
        <f>AA153-AG153</f>
        <v>36107.48999999999</v>
      </c>
      <c r="AI153" s="26">
        <f t="shared" si="90"/>
        <v>959460</v>
      </c>
      <c r="AJ153" s="24">
        <f t="shared" si="110"/>
        <v>222.56</v>
      </c>
    </row>
    <row r="154" spans="1:36" ht="43.5" customHeight="1">
      <c r="A154" s="80"/>
      <c r="B154" s="17" t="s">
        <v>35</v>
      </c>
      <c r="C154" s="39">
        <f>C155+C156+C157+C158</f>
        <v>41699.61</v>
      </c>
      <c r="D154" s="40">
        <f aca="true" t="shared" si="115" ref="D154:K154">D155+D156+D157+D158</f>
        <v>0</v>
      </c>
      <c r="E154" s="41">
        <f t="shared" si="115"/>
        <v>0</v>
      </c>
      <c r="F154" s="45">
        <f t="shared" si="115"/>
        <v>19508.38</v>
      </c>
      <c r="G154" s="39">
        <f t="shared" si="115"/>
        <v>0</v>
      </c>
      <c r="H154" s="39">
        <f t="shared" si="115"/>
        <v>22191.230000000003</v>
      </c>
      <c r="I154" s="39">
        <f t="shared" si="115"/>
        <v>41699.61</v>
      </c>
      <c r="J154" s="39">
        <f t="shared" si="115"/>
        <v>0</v>
      </c>
      <c r="K154" s="39">
        <f t="shared" si="115"/>
        <v>68089.09</v>
      </c>
      <c r="L154" s="39">
        <f aca="true" t="shared" si="116" ref="L154:AI154">L155+L156+L157+L158</f>
        <v>0</v>
      </c>
      <c r="M154" s="39">
        <f t="shared" si="116"/>
        <v>0</v>
      </c>
      <c r="N154" s="39">
        <f t="shared" si="116"/>
        <v>45878.560000000005</v>
      </c>
      <c r="O154" s="39">
        <f t="shared" si="116"/>
        <v>15198.11</v>
      </c>
      <c r="P154" s="39">
        <f t="shared" si="116"/>
        <v>7012.42</v>
      </c>
      <c r="Q154" s="39">
        <f t="shared" si="116"/>
        <v>68089.09</v>
      </c>
      <c r="R154" s="39">
        <f t="shared" si="116"/>
        <v>0</v>
      </c>
      <c r="S154" s="39">
        <f t="shared" si="116"/>
        <v>31384.14</v>
      </c>
      <c r="T154" s="39">
        <f t="shared" si="116"/>
        <v>0</v>
      </c>
      <c r="U154" s="39">
        <f t="shared" si="116"/>
        <v>0</v>
      </c>
      <c r="V154" s="39">
        <f t="shared" si="116"/>
        <v>27734.82</v>
      </c>
      <c r="W154" s="39">
        <f t="shared" si="116"/>
        <v>3649.32</v>
      </c>
      <c r="X154" s="39">
        <f t="shared" si="116"/>
        <v>0</v>
      </c>
      <c r="Y154" s="39">
        <f t="shared" si="116"/>
        <v>31384.14</v>
      </c>
      <c r="Z154" s="39">
        <f t="shared" si="116"/>
        <v>0</v>
      </c>
      <c r="AA154" s="39">
        <f t="shared" si="116"/>
        <v>664043.45</v>
      </c>
      <c r="AB154" s="39">
        <f t="shared" si="116"/>
        <v>0</v>
      </c>
      <c r="AC154" s="39">
        <f t="shared" si="116"/>
        <v>0</v>
      </c>
      <c r="AD154" s="42">
        <f t="shared" si="116"/>
        <v>21687.68</v>
      </c>
      <c r="AE154" s="39">
        <f t="shared" si="116"/>
        <v>65327.4</v>
      </c>
      <c r="AF154" s="39">
        <f t="shared" si="116"/>
        <v>573387.5</v>
      </c>
      <c r="AG154" s="39">
        <f t="shared" si="116"/>
        <v>660402.58</v>
      </c>
      <c r="AH154" s="39">
        <f t="shared" si="116"/>
        <v>3640.8699999999953</v>
      </c>
      <c r="AI154" s="39">
        <f t="shared" si="116"/>
        <v>805216.29</v>
      </c>
      <c r="AJ154" s="24">
        <f t="shared" si="110"/>
        <v>573.39</v>
      </c>
    </row>
    <row r="155" spans="1:36" ht="43.5" customHeight="1">
      <c r="A155" s="80"/>
      <c r="B155" s="37" t="s">
        <v>5</v>
      </c>
      <c r="C155" s="26">
        <v>0</v>
      </c>
      <c r="D155" s="27"/>
      <c r="E155" s="28"/>
      <c r="F155" s="29">
        <v>0</v>
      </c>
      <c r="G155" s="29">
        <v>0</v>
      </c>
      <c r="H155" s="29">
        <v>0</v>
      </c>
      <c r="I155" s="29">
        <f>F155+G155+H155</f>
        <v>0</v>
      </c>
      <c r="J155" s="29">
        <f>C155-I155</f>
        <v>0</v>
      </c>
      <c r="K155" s="26">
        <v>0</v>
      </c>
      <c r="L155" s="27"/>
      <c r="M155" s="28"/>
      <c r="N155" s="29">
        <v>0</v>
      </c>
      <c r="O155" s="29">
        <v>0</v>
      </c>
      <c r="P155" s="29">
        <v>0</v>
      </c>
      <c r="Q155" s="29">
        <f>N155+O155+P155</f>
        <v>0</v>
      </c>
      <c r="R155" s="29">
        <f>K155-Q155</f>
        <v>0</v>
      </c>
      <c r="S155" s="26">
        <v>0</v>
      </c>
      <c r="T155" s="27"/>
      <c r="U155" s="28"/>
      <c r="V155" s="29">
        <v>0</v>
      </c>
      <c r="W155" s="29">
        <v>0</v>
      </c>
      <c r="X155" s="29">
        <v>0</v>
      </c>
      <c r="Y155" s="29">
        <f>V155+W155+X155</f>
        <v>0</v>
      </c>
      <c r="Z155" s="29">
        <f>S155-Y155</f>
        <v>0</v>
      </c>
      <c r="AA155" s="26">
        <v>0</v>
      </c>
      <c r="AB155" s="27"/>
      <c r="AC155" s="28"/>
      <c r="AD155" s="23">
        <v>0</v>
      </c>
      <c r="AE155" s="29">
        <v>0</v>
      </c>
      <c r="AF155" s="29">
        <v>0</v>
      </c>
      <c r="AG155" s="29">
        <f>AD155+AE155+AF155</f>
        <v>0</v>
      </c>
      <c r="AH155" s="29">
        <f>AA155-AG155</f>
        <v>0</v>
      </c>
      <c r="AI155" s="26">
        <f t="shared" si="90"/>
        <v>0</v>
      </c>
      <c r="AJ155" s="24">
        <f t="shared" si="110"/>
        <v>0</v>
      </c>
    </row>
    <row r="156" spans="1:36" ht="43.5" customHeight="1">
      <c r="A156" s="80"/>
      <c r="B156" s="37" t="s">
        <v>6</v>
      </c>
      <c r="C156" s="26">
        <v>10486.2</v>
      </c>
      <c r="D156" s="27"/>
      <c r="E156" s="28"/>
      <c r="F156" s="29">
        <v>0</v>
      </c>
      <c r="G156" s="29">
        <v>0</v>
      </c>
      <c r="H156" s="29">
        <v>10486.2</v>
      </c>
      <c r="I156" s="29">
        <f>F156+G156+H156</f>
        <v>10486.2</v>
      </c>
      <c r="J156" s="29">
        <f>C156-I156</f>
        <v>0</v>
      </c>
      <c r="K156" s="26">
        <v>18986.08</v>
      </c>
      <c r="L156" s="27"/>
      <c r="M156" s="28"/>
      <c r="N156" s="29">
        <v>6861.8</v>
      </c>
      <c r="O156" s="29">
        <v>5111.86</v>
      </c>
      <c r="P156" s="29">
        <v>7012.42</v>
      </c>
      <c r="Q156" s="29">
        <f>N156+O156+P156</f>
        <v>18986.08</v>
      </c>
      <c r="R156" s="29">
        <f>K156-Q156</f>
        <v>0</v>
      </c>
      <c r="S156" s="26">
        <v>11211.64</v>
      </c>
      <c r="T156" s="27"/>
      <c r="U156" s="28"/>
      <c r="V156" s="29">
        <v>7562.32</v>
      </c>
      <c r="W156" s="29">
        <v>3649.32</v>
      </c>
      <c r="X156" s="29">
        <v>0</v>
      </c>
      <c r="Y156" s="29">
        <f>V156+W156+X156</f>
        <v>11211.64</v>
      </c>
      <c r="Z156" s="29">
        <f>S156-Y156</f>
        <v>0</v>
      </c>
      <c r="AA156" s="26">
        <v>35016.08</v>
      </c>
      <c r="AB156" s="27"/>
      <c r="AC156" s="28"/>
      <c r="AD156" s="23">
        <v>21687.68</v>
      </c>
      <c r="AE156" s="29">
        <v>11534.07</v>
      </c>
      <c r="AF156" s="29">
        <v>0</v>
      </c>
      <c r="AG156" s="29">
        <f>AD156+AE156+AF156</f>
        <v>33221.75</v>
      </c>
      <c r="AH156" s="29">
        <f>AA156-AG156</f>
        <v>1794.3300000000017</v>
      </c>
      <c r="AI156" s="26">
        <f>C156+D156+K156+L156+S156+T156+AA156+AB156</f>
        <v>75700</v>
      </c>
      <c r="AJ156" s="24">
        <f t="shared" si="110"/>
        <v>0</v>
      </c>
    </row>
    <row r="157" spans="1:36" ht="51" customHeight="1">
      <c r="A157" s="80"/>
      <c r="B157" s="37" t="s">
        <v>55</v>
      </c>
      <c r="C157" s="26">
        <v>31213.410000000003</v>
      </c>
      <c r="D157" s="27"/>
      <c r="E157" s="28"/>
      <c r="F157" s="29">
        <v>19508.38</v>
      </c>
      <c r="G157" s="29">
        <v>0</v>
      </c>
      <c r="H157" s="29">
        <v>11705.03</v>
      </c>
      <c r="I157" s="29">
        <f>F157+G157+H157</f>
        <v>31213.410000000003</v>
      </c>
      <c r="J157" s="29">
        <f>C157-I157</f>
        <v>0</v>
      </c>
      <c r="K157" s="26">
        <v>49103.01</v>
      </c>
      <c r="L157" s="27"/>
      <c r="M157" s="28"/>
      <c r="N157" s="29">
        <v>39016.76</v>
      </c>
      <c r="O157" s="29">
        <v>10086.25</v>
      </c>
      <c r="P157" s="29">
        <v>0</v>
      </c>
      <c r="Q157" s="29">
        <f>N157+O157+P157</f>
        <v>49103.01</v>
      </c>
      <c r="R157" s="29">
        <f>K157-Q157</f>
        <v>0</v>
      </c>
      <c r="S157" s="26">
        <v>20172.5</v>
      </c>
      <c r="T157" s="27"/>
      <c r="U157" s="28"/>
      <c r="V157" s="29">
        <v>20172.5</v>
      </c>
      <c r="W157" s="29">
        <v>0</v>
      </c>
      <c r="X157" s="29">
        <v>0</v>
      </c>
      <c r="Y157" s="29">
        <f>V157+W157+X157</f>
        <v>20172.5</v>
      </c>
      <c r="Z157" s="29">
        <f>S157-Y157</f>
        <v>0</v>
      </c>
      <c r="AA157" s="26">
        <v>75027.37</v>
      </c>
      <c r="AB157" s="27"/>
      <c r="AC157" s="28"/>
      <c r="AD157" s="23">
        <v>0</v>
      </c>
      <c r="AE157" s="29">
        <v>53793.33</v>
      </c>
      <c r="AF157" s="29">
        <v>20172.5</v>
      </c>
      <c r="AG157" s="29">
        <f>AD157+AE157+AF157</f>
        <v>73965.83</v>
      </c>
      <c r="AH157" s="29">
        <f>AA157-AG157</f>
        <v>1061.5399999999936</v>
      </c>
      <c r="AI157" s="26">
        <f t="shared" si="90"/>
        <v>175516.29</v>
      </c>
      <c r="AJ157" s="24">
        <f t="shared" si="110"/>
        <v>20.17</v>
      </c>
    </row>
    <row r="158" spans="1:36" ht="49.5" customHeight="1">
      <c r="A158" s="80"/>
      <c r="B158" s="37" t="s">
        <v>192</v>
      </c>
      <c r="C158" s="26">
        <v>0</v>
      </c>
      <c r="D158" s="27"/>
      <c r="E158" s="28"/>
      <c r="F158" s="29">
        <v>0</v>
      </c>
      <c r="G158" s="29">
        <v>0</v>
      </c>
      <c r="H158" s="29">
        <v>0</v>
      </c>
      <c r="I158" s="29">
        <f>F158+G158+H158</f>
        <v>0</v>
      </c>
      <c r="J158" s="29">
        <f>C158-I158</f>
        <v>0</v>
      </c>
      <c r="K158" s="26">
        <v>0</v>
      </c>
      <c r="L158" s="27"/>
      <c r="M158" s="28"/>
      <c r="N158" s="29">
        <v>0</v>
      </c>
      <c r="O158" s="29">
        <v>0</v>
      </c>
      <c r="P158" s="29">
        <v>0</v>
      </c>
      <c r="Q158" s="29">
        <f>N158+O158+P158</f>
        <v>0</v>
      </c>
      <c r="R158" s="29">
        <f>K158-Q158</f>
        <v>0</v>
      </c>
      <c r="S158" s="26">
        <v>0</v>
      </c>
      <c r="T158" s="27"/>
      <c r="U158" s="28"/>
      <c r="V158" s="29">
        <v>0</v>
      </c>
      <c r="W158" s="29">
        <v>0</v>
      </c>
      <c r="X158" s="29">
        <v>0</v>
      </c>
      <c r="Y158" s="29">
        <f>V158+W158+X158</f>
        <v>0</v>
      </c>
      <c r="Z158" s="29">
        <f>S158-Y158</f>
        <v>0</v>
      </c>
      <c r="AA158" s="26">
        <v>554000</v>
      </c>
      <c r="AB158" s="27"/>
      <c r="AC158" s="28"/>
      <c r="AD158" s="23">
        <v>0</v>
      </c>
      <c r="AE158" s="29">
        <v>0</v>
      </c>
      <c r="AF158" s="29">
        <v>553215</v>
      </c>
      <c r="AG158" s="29">
        <f>AD158+AE158+AF158</f>
        <v>553215</v>
      </c>
      <c r="AH158" s="29">
        <f>AA158-AG158</f>
        <v>785</v>
      </c>
      <c r="AI158" s="26">
        <f t="shared" si="90"/>
        <v>554000</v>
      </c>
      <c r="AJ158" s="24">
        <f t="shared" si="110"/>
        <v>553.22</v>
      </c>
    </row>
    <row r="159" spans="1:36" ht="43.5" customHeight="1">
      <c r="A159" s="80"/>
      <c r="B159" s="37" t="s">
        <v>101</v>
      </c>
      <c r="C159" s="26">
        <v>0</v>
      </c>
      <c r="D159" s="27"/>
      <c r="E159" s="28"/>
      <c r="F159" s="29">
        <v>0</v>
      </c>
      <c r="G159" s="29">
        <v>0</v>
      </c>
      <c r="H159" s="29">
        <v>0</v>
      </c>
      <c r="I159" s="29">
        <f>F159+G159+H159</f>
        <v>0</v>
      </c>
      <c r="J159" s="29">
        <f>C159-I159</f>
        <v>0</v>
      </c>
      <c r="K159" s="26">
        <v>0</v>
      </c>
      <c r="L159" s="27"/>
      <c r="M159" s="28"/>
      <c r="N159" s="29">
        <v>0</v>
      </c>
      <c r="O159" s="29">
        <v>0</v>
      </c>
      <c r="P159" s="29">
        <v>0</v>
      </c>
      <c r="Q159" s="29">
        <f>N159+O159+P159</f>
        <v>0</v>
      </c>
      <c r="R159" s="29">
        <f>K159-Q159</f>
        <v>0</v>
      </c>
      <c r="S159" s="26">
        <v>66999.88</v>
      </c>
      <c r="T159" s="27"/>
      <c r="U159" s="28"/>
      <c r="V159" s="29">
        <v>66999.88</v>
      </c>
      <c r="W159" s="29">
        <v>0</v>
      </c>
      <c r="X159" s="29">
        <v>0</v>
      </c>
      <c r="Y159" s="29">
        <f>V159+W159+X159</f>
        <v>66999.88</v>
      </c>
      <c r="Z159" s="29">
        <f>S159-Y159</f>
        <v>0</v>
      </c>
      <c r="AA159" s="26">
        <v>217600.12</v>
      </c>
      <c r="AB159" s="27"/>
      <c r="AC159" s="28"/>
      <c r="AD159" s="23">
        <v>19791.89</v>
      </c>
      <c r="AE159" s="29">
        <v>31917.99</v>
      </c>
      <c r="AF159" s="29">
        <v>165660.52</v>
      </c>
      <c r="AG159" s="29">
        <f>AD159+AE159+AF159</f>
        <v>217370.4</v>
      </c>
      <c r="AH159" s="29">
        <f>AA159-AG159</f>
        <v>229.72000000000116</v>
      </c>
      <c r="AI159" s="26">
        <f>C159+D159+K159+L159+S159+T159+AA159+AB159</f>
        <v>284600</v>
      </c>
      <c r="AJ159" s="24">
        <f t="shared" si="110"/>
        <v>165.66</v>
      </c>
    </row>
    <row r="160" spans="1:36" ht="43.5" customHeight="1">
      <c r="A160" s="80"/>
      <c r="B160" s="17" t="s">
        <v>39</v>
      </c>
      <c r="C160" s="39">
        <f>C161+C162</f>
        <v>3448637.12</v>
      </c>
      <c r="D160" s="40">
        <f>D161+D162</f>
        <v>0</v>
      </c>
      <c r="E160" s="41">
        <f>E161+E162</f>
        <v>0</v>
      </c>
      <c r="F160" s="39">
        <f aca="true" t="shared" si="117" ref="F160:AI160">F161+F162</f>
        <v>1157472.22</v>
      </c>
      <c r="G160" s="39">
        <f t="shared" si="117"/>
        <v>543213.7100000001</v>
      </c>
      <c r="H160" s="39">
        <f t="shared" si="117"/>
        <v>1747951.19</v>
      </c>
      <c r="I160" s="39">
        <f t="shared" si="117"/>
        <v>3448637.12</v>
      </c>
      <c r="J160" s="39">
        <f t="shared" si="117"/>
        <v>0</v>
      </c>
      <c r="K160" s="39">
        <f t="shared" si="117"/>
        <v>3478234.75</v>
      </c>
      <c r="L160" s="40">
        <f>L161+L162</f>
        <v>0</v>
      </c>
      <c r="M160" s="41">
        <f>M161+M162</f>
        <v>0</v>
      </c>
      <c r="N160" s="39">
        <f t="shared" si="117"/>
        <v>2139879.1799999997</v>
      </c>
      <c r="O160" s="39">
        <f t="shared" si="117"/>
        <v>606420.85</v>
      </c>
      <c r="P160" s="39">
        <f t="shared" si="117"/>
        <v>731934.72</v>
      </c>
      <c r="Q160" s="39">
        <f t="shared" si="117"/>
        <v>3478234.75</v>
      </c>
      <c r="R160" s="39">
        <f t="shared" si="117"/>
        <v>0</v>
      </c>
      <c r="S160" s="39">
        <f t="shared" si="117"/>
        <v>3566132.9400000004</v>
      </c>
      <c r="T160" s="40">
        <f>T161+T162</f>
        <v>0</v>
      </c>
      <c r="U160" s="41">
        <f>U161+U162</f>
        <v>0</v>
      </c>
      <c r="V160" s="39">
        <f t="shared" si="117"/>
        <v>2621946.5300000003</v>
      </c>
      <c r="W160" s="39">
        <f t="shared" si="117"/>
        <v>802016.23</v>
      </c>
      <c r="X160" s="39">
        <f t="shared" si="117"/>
        <v>142170.18</v>
      </c>
      <c r="Y160" s="39">
        <f t="shared" si="117"/>
        <v>3566132.9400000004</v>
      </c>
      <c r="Z160" s="39">
        <f t="shared" si="117"/>
        <v>0</v>
      </c>
      <c r="AA160" s="39">
        <f t="shared" si="117"/>
        <v>4241648.95</v>
      </c>
      <c r="AB160" s="40">
        <f>AB161+AB162</f>
        <v>0</v>
      </c>
      <c r="AC160" s="41">
        <f>AC161+AC162</f>
        <v>0</v>
      </c>
      <c r="AD160" s="42">
        <f t="shared" si="117"/>
        <v>1103526.47</v>
      </c>
      <c r="AE160" s="39">
        <f t="shared" si="117"/>
        <v>1195500.52</v>
      </c>
      <c r="AF160" s="39">
        <f t="shared" si="117"/>
        <v>1388208.05</v>
      </c>
      <c r="AG160" s="39">
        <f t="shared" si="117"/>
        <v>3687235.04</v>
      </c>
      <c r="AH160" s="39">
        <f t="shared" si="117"/>
        <v>554413.9099999999</v>
      </c>
      <c r="AI160" s="39">
        <f t="shared" si="117"/>
        <v>14734653.759999998</v>
      </c>
      <c r="AJ160" s="24">
        <f t="shared" si="110"/>
        <v>1388.21</v>
      </c>
    </row>
    <row r="161" spans="1:36" ht="43.5" customHeight="1">
      <c r="A161" s="80"/>
      <c r="B161" s="37" t="s">
        <v>6</v>
      </c>
      <c r="C161" s="26">
        <v>2455541.39</v>
      </c>
      <c r="D161" s="27"/>
      <c r="E161" s="28"/>
      <c r="F161" s="29">
        <v>1025059.46</v>
      </c>
      <c r="G161" s="29">
        <v>13562.65</v>
      </c>
      <c r="H161" s="29">
        <v>1416919.28</v>
      </c>
      <c r="I161" s="29">
        <f>F161+G161+H161</f>
        <v>2455541.39</v>
      </c>
      <c r="J161" s="29">
        <f>C161-I161</f>
        <v>0</v>
      </c>
      <c r="K161" s="26">
        <v>2749964.55</v>
      </c>
      <c r="L161" s="27"/>
      <c r="M161" s="28"/>
      <c r="N161" s="29">
        <v>1875053.65</v>
      </c>
      <c r="O161" s="29">
        <v>275388.94</v>
      </c>
      <c r="P161" s="29">
        <v>599521.96</v>
      </c>
      <c r="Q161" s="29">
        <f>N161+O161+P161</f>
        <v>2749964.55</v>
      </c>
      <c r="R161" s="29">
        <f>K161-Q161</f>
        <v>0</v>
      </c>
      <c r="S161" s="26">
        <v>2751615.18</v>
      </c>
      <c r="T161" s="27"/>
      <c r="U161" s="28"/>
      <c r="V161" s="29">
        <v>2290914.62</v>
      </c>
      <c r="W161" s="29">
        <v>318530.38</v>
      </c>
      <c r="X161" s="29">
        <v>142170.18</v>
      </c>
      <c r="Y161" s="29">
        <f>V161+W161+X161</f>
        <v>2751615.18</v>
      </c>
      <c r="Z161" s="29">
        <f>S161-Y161</f>
        <v>0</v>
      </c>
      <c r="AA161" s="26">
        <v>2982417.02</v>
      </c>
      <c r="AB161" s="27"/>
      <c r="AC161" s="28"/>
      <c r="AD161" s="23">
        <v>716737.78</v>
      </c>
      <c r="AE161" s="29">
        <v>760363.25</v>
      </c>
      <c r="AF161" s="29">
        <v>953070.78</v>
      </c>
      <c r="AG161" s="29">
        <f>AD161+AE161+AF161</f>
        <v>2430171.81</v>
      </c>
      <c r="AH161" s="29">
        <f>AA161-AG161</f>
        <v>552245.21</v>
      </c>
      <c r="AI161" s="26">
        <f t="shared" si="90"/>
        <v>10939538.139999999</v>
      </c>
      <c r="AJ161" s="24">
        <f t="shared" si="110"/>
        <v>953.07</v>
      </c>
    </row>
    <row r="162" spans="1:36" ht="51" customHeight="1">
      <c r="A162" s="80"/>
      <c r="B162" s="37" t="s">
        <v>77</v>
      </c>
      <c r="C162" s="26">
        <v>993095.73</v>
      </c>
      <c r="D162" s="27"/>
      <c r="E162" s="28"/>
      <c r="F162" s="29">
        <v>132412.76</v>
      </c>
      <c r="G162" s="29">
        <v>529651.06</v>
      </c>
      <c r="H162" s="29">
        <v>331031.91</v>
      </c>
      <c r="I162" s="29">
        <f>F162+G162+H162</f>
        <v>993095.73</v>
      </c>
      <c r="J162" s="29">
        <f>C162-I162</f>
        <v>0</v>
      </c>
      <c r="K162" s="26">
        <v>728270.2</v>
      </c>
      <c r="L162" s="27"/>
      <c r="M162" s="28"/>
      <c r="N162" s="29">
        <v>264825.53</v>
      </c>
      <c r="O162" s="29">
        <v>331031.91</v>
      </c>
      <c r="P162" s="29">
        <v>132412.76</v>
      </c>
      <c r="Q162" s="29">
        <f>N162+O162+P162</f>
        <v>728270.2</v>
      </c>
      <c r="R162" s="29">
        <f>K162-Q162</f>
        <v>0</v>
      </c>
      <c r="S162" s="26">
        <v>814517.76</v>
      </c>
      <c r="T162" s="27"/>
      <c r="U162" s="28"/>
      <c r="V162" s="29">
        <v>331031.91</v>
      </c>
      <c r="W162" s="29">
        <v>483485.85</v>
      </c>
      <c r="X162" s="29">
        <v>0</v>
      </c>
      <c r="Y162" s="29">
        <f>V162+W162+X162</f>
        <v>814517.76</v>
      </c>
      <c r="Z162" s="29">
        <f>S162-Y162</f>
        <v>0</v>
      </c>
      <c r="AA162" s="26">
        <v>1259231.93</v>
      </c>
      <c r="AB162" s="27"/>
      <c r="AC162" s="28"/>
      <c r="AD162" s="23">
        <v>386788.69</v>
      </c>
      <c r="AE162" s="29">
        <v>435137.27</v>
      </c>
      <c r="AF162" s="29">
        <v>435137.27</v>
      </c>
      <c r="AG162" s="29">
        <f>AD162+AE162+AF162</f>
        <v>1257063.23</v>
      </c>
      <c r="AH162" s="29">
        <f>AA162-AG162</f>
        <v>2168.6999999999534</v>
      </c>
      <c r="AI162" s="26">
        <f t="shared" si="90"/>
        <v>3795115.62</v>
      </c>
      <c r="AJ162" s="24">
        <f t="shared" si="110"/>
        <v>435.14</v>
      </c>
    </row>
    <row r="163" spans="1:36" ht="43.5" customHeight="1">
      <c r="A163" s="80"/>
      <c r="B163" s="17" t="s">
        <v>31</v>
      </c>
      <c r="C163" s="39">
        <f>C164</f>
        <v>514216.33</v>
      </c>
      <c r="D163" s="40">
        <f>D164</f>
        <v>0</v>
      </c>
      <c r="E163" s="41">
        <f>E164</f>
        <v>0</v>
      </c>
      <c r="F163" s="45">
        <f aca="true" t="shared" si="118" ref="F163:AI163">F164</f>
        <v>0</v>
      </c>
      <c r="G163" s="45">
        <f t="shared" si="118"/>
        <v>0</v>
      </c>
      <c r="H163" s="45">
        <f t="shared" si="118"/>
        <v>514216.33</v>
      </c>
      <c r="I163" s="45">
        <f t="shared" si="118"/>
        <v>514216.33</v>
      </c>
      <c r="J163" s="45">
        <f t="shared" si="118"/>
        <v>0</v>
      </c>
      <c r="K163" s="39">
        <f>K164</f>
        <v>731343.24</v>
      </c>
      <c r="L163" s="40">
        <f>L164</f>
        <v>0</v>
      </c>
      <c r="M163" s="41">
        <f>M164</f>
        <v>0</v>
      </c>
      <c r="N163" s="45">
        <f t="shared" si="118"/>
        <v>182098.89</v>
      </c>
      <c r="O163" s="45">
        <f t="shared" si="118"/>
        <v>444759.57</v>
      </c>
      <c r="P163" s="45">
        <f t="shared" si="118"/>
        <v>104484.78</v>
      </c>
      <c r="Q163" s="45">
        <f t="shared" si="118"/>
        <v>731343.24</v>
      </c>
      <c r="R163" s="45">
        <f t="shared" si="118"/>
        <v>0</v>
      </c>
      <c r="S163" s="39">
        <f>S164</f>
        <v>829718.22</v>
      </c>
      <c r="T163" s="40">
        <f>T164</f>
        <v>0</v>
      </c>
      <c r="U163" s="41">
        <f>U164</f>
        <v>0</v>
      </c>
      <c r="V163" s="45">
        <f t="shared" si="118"/>
        <v>578893.11</v>
      </c>
      <c r="W163" s="45">
        <f t="shared" si="118"/>
        <v>24577.98</v>
      </c>
      <c r="X163" s="45">
        <f t="shared" si="118"/>
        <v>226247.13</v>
      </c>
      <c r="Y163" s="45">
        <f t="shared" si="118"/>
        <v>829718.22</v>
      </c>
      <c r="Z163" s="45">
        <f t="shared" si="118"/>
        <v>0</v>
      </c>
      <c r="AA163" s="39">
        <f>AA164</f>
        <v>979303.87</v>
      </c>
      <c r="AB163" s="40">
        <f>AB164</f>
        <v>0</v>
      </c>
      <c r="AC163" s="41">
        <f>AC164</f>
        <v>0</v>
      </c>
      <c r="AD163" s="42">
        <f t="shared" si="118"/>
        <v>251174.98</v>
      </c>
      <c r="AE163" s="45">
        <f t="shared" si="118"/>
        <v>70688.24</v>
      </c>
      <c r="AF163" s="45">
        <f t="shared" si="118"/>
        <v>649818.98</v>
      </c>
      <c r="AG163" s="45">
        <f t="shared" si="118"/>
        <v>971682.2</v>
      </c>
      <c r="AH163" s="45">
        <f t="shared" si="118"/>
        <v>7621.670000000042</v>
      </c>
      <c r="AI163" s="39">
        <f t="shared" si="118"/>
        <v>3054581.66</v>
      </c>
      <c r="AJ163" s="24">
        <f t="shared" si="110"/>
        <v>649.82</v>
      </c>
    </row>
    <row r="164" spans="1:36" ht="43.5" customHeight="1">
      <c r="A164" s="80"/>
      <c r="B164" s="37" t="s">
        <v>6</v>
      </c>
      <c r="C164" s="26">
        <v>514216.33</v>
      </c>
      <c r="D164" s="27"/>
      <c r="E164" s="28"/>
      <c r="F164" s="29">
        <v>0</v>
      </c>
      <c r="G164" s="29">
        <v>0</v>
      </c>
      <c r="H164" s="29">
        <v>514216.33</v>
      </c>
      <c r="I164" s="29">
        <f>F164+G164+H164</f>
        <v>514216.33</v>
      </c>
      <c r="J164" s="29">
        <f>C164-I164</f>
        <v>0</v>
      </c>
      <c r="K164" s="26">
        <v>731343.24</v>
      </c>
      <c r="L164" s="27"/>
      <c r="M164" s="28"/>
      <c r="N164" s="29">
        <v>182098.89</v>
      </c>
      <c r="O164" s="29">
        <v>444759.57</v>
      </c>
      <c r="P164" s="29">
        <v>104484.78</v>
      </c>
      <c r="Q164" s="29">
        <f>N164+O164+P164</f>
        <v>731343.24</v>
      </c>
      <c r="R164" s="29">
        <f>K164-Q164</f>
        <v>0</v>
      </c>
      <c r="S164" s="26">
        <v>829718.22</v>
      </c>
      <c r="T164" s="27"/>
      <c r="U164" s="28"/>
      <c r="V164" s="29">
        <v>578893.11</v>
      </c>
      <c r="W164" s="29">
        <v>24577.98</v>
      </c>
      <c r="X164" s="29">
        <v>226247.13</v>
      </c>
      <c r="Y164" s="29">
        <f>V164+W164+X164</f>
        <v>829718.22</v>
      </c>
      <c r="Z164" s="29">
        <f>S164-Y164</f>
        <v>0</v>
      </c>
      <c r="AA164" s="26">
        <v>979303.87</v>
      </c>
      <c r="AB164" s="27"/>
      <c r="AC164" s="28"/>
      <c r="AD164" s="23">
        <v>251174.98</v>
      </c>
      <c r="AE164" s="29">
        <v>70688.24</v>
      </c>
      <c r="AF164" s="29">
        <v>649818.98</v>
      </c>
      <c r="AG164" s="29">
        <f>AD164+AE164+AF164</f>
        <v>971682.2</v>
      </c>
      <c r="AH164" s="29">
        <f>AA164-AG164</f>
        <v>7621.670000000042</v>
      </c>
      <c r="AI164" s="26">
        <f t="shared" si="90"/>
        <v>3054581.66</v>
      </c>
      <c r="AJ164" s="24">
        <f t="shared" si="110"/>
        <v>649.82</v>
      </c>
    </row>
    <row r="165" spans="1:36" ht="43.5" customHeight="1">
      <c r="A165" s="80"/>
      <c r="B165" s="17" t="s">
        <v>66</v>
      </c>
      <c r="C165" s="39">
        <f>C166+C167+C168</f>
        <v>368406</v>
      </c>
      <c r="D165" s="40">
        <f>D166+D167+D168</f>
        <v>0</v>
      </c>
      <c r="E165" s="41">
        <f>E166+E167+E168</f>
        <v>0</v>
      </c>
      <c r="F165" s="39">
        <f aca="true" t="shared" si="119" ref="F165:AI165">F166+F167+F168</f>
        <v>197560.32</v>
      </c>
      <c r="G165" s="39">
        <f t="shared" si="119"/>
        <v>109108.08</v>
      </c>
      <c r="H165" s="39">
        <f t="shared" si="119"/>
        <v>61737.6</v>
      </c>
      <c r="I165" s="39">
        <f t="shared" si="119"/>
        <v>368406</v>
      </c>
      <c r="J165" s="39">
        <f t="shared" si="119"/>
        <v>0</v>
      </c>
      <c r="K165" s="39">
        <f t="shared" si="119"/>
        <v>478347.02999999997</v>
      </c>
      <c r="L165" s="40">
        <f>L166+L167+L168</f>
        <v>0</v>
      </c>
      <c r="M165" s="41">
        <f>M166+M167+M168</f>
        <v>0</v>
      </c>
      <c r="N165" s="39">
        <f t="shared" si="119"/>
        <v>185212.8</v>
      </c>
      <c r="O165" s="39">
        <f t="shared" si="119"/>
        <v>293134.23</v>
      </c>
      <c r="P165" s="39">
        <f t="shared" si="119"/>
        <v>0</v>
      </c>
      <c r="Q165" s="39">
        <f t="shared" si="119"/>
        <v>478347.02999999997</v>
      </c>
      <c r="R165" s="39">
        <f t="shared" si="119"/>
        <v>0</v>
      </c>
      <c r="S165" s="39">
        <f t="shared" si="119"/>
        <v>324792.26999999996</v>
      </c>
      <c r="T165" s="40">
        <f>T166+T167+T168</f>
        <v>0</v>
      </c>
      <c r="U165" s="41">
        <f>U166+U167+U168</f>
        <v>0</v>
      </c>
      <c r="V165" s="39">
        <f t="shared" si="119"/>
        <v>174597.25</v>
      </c>
      <c r="W165" s="39">
        <f t="shared" si="119"/>
        <v>0</v>
      </c>
      <c r="X165" s="39">
        <f t="shared" si="119"/>
        <v>150195.02</v>
      </c>
      <c r="Y165" s="39">
        <f t="shared" si="119"/>
        <v>324792.26999999996</v>
      </c>
      <c r="Z165" s="39">
        <f t="shared" si="119"/>
        <v>0</v>
      </c>
      <c r="AA165" s="39">
        <f t="shared" si="119"/>
        <v>669346.3300000001</v>
      </c>
      <c r="AB165" s="40">
        <f>AB166+AB167+AB168</f>
        <v>0</v>
      </c>
      <c r="AC165" s="41">
        <f>AC166+AC167+AC168</f>
        <v>0</v>
      </c>
      <c r="AD165" s="42">
        <f t="shared" si="119"/>
        <v>180171.47</v>
      </c>
      <c r="AE165" s="39">
        <f t="shared" si="119"/>
        <v>327424.15</v>
      </c>
      <c r="AF165" s="39">
        <f t="shared" si="119"/>
        <v>150148.99</v>
      </c>
      <c r="AG165" s="39">
        <f t="shared" si="119"/>
        <v>657744.61</v>
      </c>
      <c r="AH165" s="39">
        <f t="shared" si="119"/>
        <v>11601.72000000003</v>
      </c>
      <c r="AI165" s="39">
        <f t="shared" si="119"/>
        <v>1840891.63</v>
      </c>
      <c r="AJ165" s="24">
        <f t="shared" si="110"/>
        <v>150.15</v>
      </c>
    </row>
    <row r="166" spans="1:36" ht="33" customHeight="1">
      <c r="A166" s="80"/>
      <c r="B166" s="56" t="s">
        <v>8</v>
      </c>
      <c r="C166" s="30">
        <v>109108.08</v>
      </c>
      <c r="D166" s="27"/>
      <c r="E166" s="28"/>
      <c r="F166" s="29">
        <v>0</v>
      </c>
      <c r="G166" s="29">
        <v>109108.08</v>
      </c>
      <c r="H166" s="29">
        <v>0</v>
      </c>
      <c r="I166" s="29">
        <f>F166+G166+H166</f>
        <v>109108.08</v>
      </c>
      <c r="J166" s="29">
        <f>C166-I166</f>
        <v>0</v>
      </c>
      <c r="K166" s="30">
        <v>293134.23</v>
      </c>
      <c r="L166" s="27"/>
      <c r="M166" s="28"/>
      <c r="N166" s="29">
        <v>0</v>
      </c>
      <c r="O166" s="29">
        <v>293134.23</v>
      </c>
      <c r="P166" s="29">
        <v>0</v>
      </c>
      <c r="Q166" s="29">
        <f>N166+O166+P166</f>
        <v>293134.23</v>
      </c>
      <c r="R166" s="29">
        <f>K166-Q166</f>
        <v>0</v>
      </c>
      <c r="S166" s="30">
        <v>51122.05</v>
      </c>
      <c r="T166" s="27"/>
      <c r="U166" s="28"/>
      <c r="V166" s="29">
        <v>51122.05</v>
      </c>
      <c r="W166" s="29">
        <v>0</v>
      </c>
      <c r="X166" s="29">
        <v>0</v>
      </c>
      <c r="Y166" s="29">
        <f>V166+W166+X166</f>
        <v>51122.05</v>
      </c>
      <c r="Z166" s="29">
        <f>S166-Y166</f>
        <v>0</v>
      </c>
      <c r="AA166" s="30">
        <v>394911.93</v>
      </c>
      <c r="AB166" s="27"/>
      <c r="AC166" s="28"/>
      <c r="AD166" s="23">
        <v>117590.21</v>
      </c>
      <c r="AE166" s="29">
        <v>177229.13</v>
      </c>
      <c r="AF166" s="29">
        <v>100083.98</v>
      </c>
      <c r="AG166" s="29">
        <f>AD166+AE166+AF166</f>
        <v>394903.32</v>
      </c>
      <c r="AH166" s="29">
        <f>AA166-AG166</f>
        <v>8.60999999998603</v>
      </c>
      <c r="AI166" s="30">
        <f t="shared" si="90"/>
        <v>848276.29</v>
      </c>
      <c r="AJ166" s="24">
        <f t="shared" si="110"/>
        <v>100.08</v>
      </c>
    </row>
    <row r="167" spans="1:36" ht="33" customHeight="1">
      <c r="A167" s="80"/>
      <c r="B167" s="37" t="s">
        <v>54</v>
      </c>
      <c r="C167" s="26">
        <v>259297.92</v>
      </c>
      <c r="D167" s="27"/>
      <c r="E167" s="28"/>
      <c r="F167" s="29">
        <v>197560.32</v>
      </c>
      <c r="G167" s="29">
        <v>0</v>
      </c>
      <c r="H167" s="29">
        <v>61737.6</v>
      </c>
      <c r="I167" s="29">
        <f>F167+G167+H167</f>
        <v>259297.92</v>
      </c>
      <c r="J167" s="29">
        <f>C167-I167</f>
        <v>0</v>
      </c>
      <c r="K167" s="26">
        <v>185212.8</v>
      </c>
      <c r="L167" s="27"/>
      <c r="M167" s="28"/>
      <c r="N167" s="29">
        <v>185212.8</v>
      </c>
      <c r="O167" s="29">
        <v>0</v>
      </c>
      <c r="P167" s="29">
        <v>0</v>
      </c>
      <c r="Q167" s="29">
        <f>N167+O167+P167</f>
        <v>185212.8</v>
      </c>
      <c r="R167" s="29">
        <f>K167-Q167</f>
        <v>0</v>
      </c>
      <c r="S167" s="26">
        <v>273670.22</v>
      </c>
      <c r="T167" s="27"/>
      <c r="U167" s="28"/>
      <c r="V167" s="29">
        <v>123475.2</v>
      </c>
      <c r="W167" s="29">
        <v>0</v>
      </c>
      <c r="X167" s="29">
        <v>150195.02</v>
      </c>
      <c r="Y167" s="29">
        <f>V167+W167+X167</f>
        <v>273670.22</v>
      </c>
      <c r="Z167" s="29">
        <f>S167-Y167</f>
        <v>0</v>
      </c>
      <c r="AA167" s="26">
        <v>274434.4</v>
      </c>
      <c r="AB167" s="27"/>
      <c r="AC167" s="28"/>
      <c r="AD167" s="23">
        <v>62581.26</v>
      </c>
      <c r="AE167" s="29">
        <v>150195.02</v>
      </c>
      <c r="AF167" s="29">
        <v>50065.01</v>
      </c>
      <c r="AG167" s="29">
        <f>AD167+AE167+AF167</f>
        <v>262841.29</v>
      </c>
      <c r="AH167" s="29">
        <f>AA167-AG167</f>
        <v>11593.110000000044</v>
      </c>
      <c r="AI167" s="30">
        <f t="shared" si="90"/>
        <v>992615.34</v>
      </c>
      <c r="AJ167" s="24">
        <f t="shared" si="110"/>
        <v>50.07</v>
      </c>
    </row>
    <row r="168" spans="1:36" ht="51" customHeight="1">
      <c r="A168" s="80"/>
      <c r="B168" s="37" t="s">
        <v>55</v>
      </c>
      <c r="C168" s="26">
        <v>0</v>
      </c>
      <c r="D168" s="27"/>
      <c r="E168" s="28"/>
      <c r="F168" s="29">
        <v>0</v>
      </c>
      <c r="G168" s="29">
        <v>0</v>
      </c>
      <c r="H168" s="29">
        <v>0</v>
      </c>
      <c r="I168" s="29">
        <f>F168+G168+H168</f>
        <v>0</v>
      </c>
      <c r="J168" s="29">
        <f>C168-I168</f>
        <v>0</v>
      </c>
      <c r="K168" s="26">
        <v>0</v>
      </c>
      <c r="L168" s="27"/>
      <c r="M168" s="28"/>
      <c r="N168" s="29">
        <v>0</v>
      </c>
      <c r="O168" s="29">
        <v>0</v>
      </c>
      <c r="P168" s="29">
        <v>0</v>
      </c>
      <c r="Q168" s="29">
        <f>N168+O168+P168</f>
        <v>0</v>
      </c>
      <c r="R168" s="29">
        <f>K168-Q168</f>
        <v>0</v>
      </c>
      <c r="S168" s="26">
        <v>0</v>
      </c>
      <c r="T168" s="27"/>
      <c r="U168" s="28"/>
      <c r="V168" s="29">
        <v>0</v>
      </c>
      <c r="W168" s="29">
        <v>0</v>
      </c>
      <c r="X168" s="29">
        <v>0</v>
      </c>
      <c r="Y168" s="29">
        <f>V168+W168+X168</f>
        <v>0</v>
      </c>
      <c r="Z168" s="29">
        <f>S168-Y168</f>
        <v>0</v>
      </c>
      <c r="AA168" s="26">
        <v>0</v>
      </c>
      <c r="AB168" s="27"/>
      <c r="AC168" s="28"/>
      <c r="AD168" s="23">
        <v>0</v>
      </c>
      <c r="AE168" s="29">
        <v>0</v>
      </c>
      <c r="AF168" s="29">
        <v>0</v>
      </c>
      <c r="AG168" s="29">
        <f>AD168+AE168+AF168</f>
        <v>0</v>
      </c>
      <c r="AH168" s="29">
        <f>AA168-AG168</f>
        <v>0</v>
      </c>
      <c r="AI168" s="30">
        <f t="shared" si="90"/>
        <v>0</v>
      </c>
      <c r="AJ168" s="24">
        <f t="shared" si="110"/>
        <v>0</v>
      </c>
    </row>
    <row r="169" spans="1:36" ht="43.5" customHeight="1">
      <c r="A169" s="80"/>
      <c r="B169" s="17" t="s">
        <v>53</v>
      </c>
      <c r="C169" s="39">
        <f>C170+C171</f>
        <v>429964.45</v>
      </c>
      <c r="D169" s="40">
        <f>D170+D171</f>
        <v>0</v>
      </c>
      <c r="E169" s="41">
        <f>E170+E171</f>
        <v>0</v>
      </c>
      <c r="F169" s="39">
        <f aca="true" t="shared" si="120" ref="F169:AI169">F170+F171</f>
        <v>0</v>
      </c>
      <c r="G169" s="39">
        <f t="shared" si="120"/>
        <v>409824.92</v>
      </c>
      <c r="H169" s="39">
        <f t="shared" si="120"/>
        <v>20139.53</v>
      </c>
      <c r="I169" s="39">
        <f t="shared" si="120"/>
        <v>429964.45</v>
      </c>
      <c r="J169" s="39">
        <f t="shared" si="120"/>
        <v>0</v>
      </c>
      <c r="K169" s="39">
        <f t="shared" si="120"/>
        <v>517904.66000000003</v>
      </c>
      <c r="L169" s="40">
        <f>L170+L171</f>
        <v>0</v>
      </c>
      <c r="M169" s="41">
        <f>M170+M171</f>
        <v>0</v>
      </c>
      <c r="N169" s="39">
        <f t="shared" si="120"/>
        <v>428395.61</v>
      </c>
      <c r="O169" s="39">
        <f t="shared" si="120"/>
        <v>89509.05</v>
      </c>
      <c r="P169" s="39">
        <f t="shared" si="120"/>
        <v>0</v>
      </c>
      <c r="Q169" s="39">
        <f t="shared" si="120"/>
        <v>517904.66000000003</v>
      </c>
      <c r="R169" s="39">
        <f t="shared" si="120"/>
        <v>0</v>
      </c>
      <c r="S169" s="39">
        <f t="shared" si="120"/>
        <v>398511.5</v>
      </c>
      <c r="T169" s="40">
        <f>T170+T171</f>
        <v>0</v>
      </c>
      <c r="U169" s="41">
        <f>U170+U171</f>
        <v>0</v>
      </c>
      <c r="V169" s="39">
        <f t="shared" si="120"/>
        <v>34930.14</v>
      </c>
      <c r="W169" s="39">
        <f t="shared" si="120"/>
        <v>317341.73</v>
      </c>
      <c r="X169" s="39">
        <f t="shared" si="120"/>
        <v>46239.63</v>
      </c>
      <c r="Y169" s="39">
        <f t="shared" si="120"/>
        <v>398511.5</v>
      </c>
      <c r="Z169" s="39">
        <f t="shared" si="120"/>
        <v>0</v>
      </c>
      <c r="AA169" s="39">
        <f t="shared" si="120"/>
        <v>764250.51</v>
      </c>
      <c r="AB169" s="40">
        <f>AB170+AB171</f>
        <v>0</v>
      </c>
      <c r="AC169" s="41">
        <f>AC170+AC171</f>
        <v>0</v>
      </c>
      <c r="AD169" s="42">
        <f t="shared" si="120"/>
        <v>137033.93</v>
      </c>
      <c r="AE169" s="39">
        <f t="shared" si="120"/>
        <v>83834.95000000001</v>
      </c>
      <c r="AF169" s="39">
        <f t="shared" si="120"/>
        <v>512238.43999999994</v>
      </c>
      <c r="AG169" s="39">
        <f t="shared" si="120"/>
        <v>733107.3200000001</v>
      </c>
      <c r="AH169" s="39">
        <f t="shared" si="120"/>
        <v>31143.18999999993</v>
      </c>
      <c r="AI169" s="39">
        <f t="shared" si="120"/>
        <v>2110631.12</v>
      </c>
      <c r="AJ169" s="24">
        <f t="shared" si="110"/>
        <v>512.24</v>
      </c>
    </row>
    <row r="170" spans="1:36" ht="33" customHeight="1">
      <c r="A170" s="80"/>
      <c r="B170" s="37" t="s">
        <v>52</v>
      </c>
      <c r="C170" s="26">
        <v>33565.89</v>
      </c>
      <c r="D170" s="27"/>
      <c r="E170" s="28"/>
      <c r="F170" s="29">
        <v>0</v>
      </c>
      <c r="G170" s="29">
        <v>13426.36</v>
      </c>
      <c r="H170" s="29">
        <v>20139.53</v>
      </c>
      <c r="I170" s="29">
        <f>F170+G170+H170</f>
        <v>33565.89</v>
      </c>
      <c r="J170" s="29">
        <f>C170-I170</f>
        <v>0</v>
      </c>
      <c r="K170" s="26">
        <v>139857.89</v>
      </c>
      <c r="L170" s="27"/>
      <c r="M170" s="28"/>
      <c r="N170" s="29">
        <v>50348.84</v>
      </c>
      <c r="O170" s="29">
        <v>89509.05</v>
      </c>
      <c r="P170" s="29">
        <v>0</v>
      </c>
      <c r="Q170" s="29">
        <f>N170+O170+P170</f>
        <v>139857.89</v>
      </c>
      <c r="R170" s="29">
        <f>K170-Q170</f>
        <v>0</v>
      </c>
      <c r="S170" s="26">
        <v>81169.76999999999</v>
      </c>
      <c r="T170" s="27"/>
      <c r="U170" s="28"/>
      <c r="V170" s="29">
        <v>34930.14</v>
      </c>
      <c r="W170" s="29">
        <v>0</v>
      </c>
      <c r="X170" s="29">
        <v>46239.63</v>
      </c>
      <c r="Y170" s="29">
        <f>V170+W170+X170</f>
        <v>81169.76999999999</v>
      </c>
      <c r="Z170" s="29">
        <f>S170-Y170</f>
        <v>0</v>
      </c>
      <c r="AA170" s="26">
        <v>150247.57</v>
      </c>
      <c r="AB170" s="27"/>
      <c r="AC170" s="28"/>
      <c r="AD170" s="23">
        <v>0</v>
      </c>
      <c r="AE170" s="29">
        <v>40561.08</v>
      </c>
      <c r="AF170" s="29">
        <v>79499.72</v>
      </c>
      <c r="AG170" s="29">
        <f>AD170+AE170+AF170</f>
        <v>120060.8</v>
      </c>
      <c r="AH170" s="29">
        <f>AA170-AG170</f>
        <v>30186.770000000004</v>
      </c>
      <c r="AI170" s="26">
        <f t="shared" si="90"/>
        <v>404841.12</v>
      </c>
      <c r="AJ170" s="24">
        <f t="shared" si="110"/>
        <v>79.5</v>
      </c>
    </row>
    <row r="171" spans="1:36" ht="50.25" customHeight="1">
      <c r="A171" s="80"/>
      <c r="B171" s="37" t="s">
        <v>67</v>
      </c>
      <c r="C171" s="26">
        <v>396398.56</v>
      </c>
      <c r="D171" s="27"/>
      <c r="E171" s="28"/>
      <c r="F171" s="29">
        <v>0</v>
      </c>
      <c r="G171" s="29">
        <v>396398.56</v>
      </c>
      <c r="H171" s="29">
        <v>0</v>
      </c>
      <c r="I171" s="29">
        <f>F171+G171+H171</f>
        <v>396398.56</v>
      </c>
      <c r="J171" s="29">
        <f>C171-I171</f>
        <v>0</v>
      </c>
      <c r="K171" s="26">
        <v>378046.77</v>
      </c>
      <c r="L171" s="27"/>
      <c r="M171" s="28"/>
      <c r="N171" s="29">
        <v>378046.77</v>
      </c>
      <c r="O171" s="29">
        <v>0</v>
      </c>
      <c r="P171" s="29">
        <v>0</v>
      </c>
      <c r="Q171" s="29">
        <f>N171+O171+P171</f>
        <v>378046.77</v>
      </c>
      <c r="R171" s="29">
        <f>K171-Q171</f>
        <v>0</v>
      </c>
      <c r="S171" s="26">
        <v>317341.73</v>
      </c>
      <c r="T171" s="27"/>
      <c r="U171" s="28"/>
      <c r="V171" s="29">
        <v>0</v>
      </c>
      <c r="W171" s="29">
        <v>317341.73</v>
      </c>
      <c r="X171" s="29">
        <v>0</v>
      </c>
      <c r="Y171" s="29">
        <f>V171+W171+X171</f>
        <v>317341.73</v>
      </c>
      <c r="Z171" s="29">
        <f>S171-Y171</f>
        <v>0</v>
      </c>
      <c r="AA171" s="26">
        <v>614002.94</v>
      </c>
      <c r="AB171" s="27"/>
      <c r="AC171" s="28"/>
      <c r="AD171" s="38">
        <v>137033.93</v>
      </c>
      <c r="AE171" s="29">
        <v>43273.87</v>
      </c>
      <c r="AF171" s="29">
        <v>432738.72</v>
      </c>
      <c r="AG171" s="29">
        <f>AD171+AE171+AF171</f>
        <v>613046.52</v>
      </c>
      <c r="AH171" s="29">
        <f>AA171-AG171</f>
        <v>956.4199999999255</v>
      </c>
      <c r="AI171" s="26">
        <f t="shared" si="90"/>
        <v>1705790</v>
      </c>
      <c r="AJ171" s="24">
        <f t="shared" si="110"/>
        <v>432.74</v>
      </c>
    </row>
    <row r="172" spans="1:36" ht="43.5" customHeight="1">
      <c r="A172" s="80"/>
      <c r="B172" s="17" t="s">
        <v>22</v>
      </c>
      <c r="C172" s="39">
        <f aca="true" t="shared" si="121" ref="C172:AI172">C173</f>
        <v>43353.22</v>
      </c>
      <c r="D172" s="40">
        <f t="shared" si="121"/>
        <v>3256.92</v>
      </c>
      <c r="E172" s="41">
        <f t="shared" si="121"/>
        <v>3256.92</v>
      </c>
      <c r="F172" s="45">
        <f t="shared" si="121"/>
        <v>0</v>
      </c>
      <c r="G172" s="45">
        <f t="shared" si="121"/>
        <v>20048.15</v>
      </c>
      <c r="H172" s="45">
        <f t="shared" si="121"/>
        <v>23305.07</v>
      </c>
      <c r="I172" s="45">
        <f t="shared" si="121"/>
        <v>43353.22</v>
      </c>
      <c r="J172" s="45">
        <f t="shared" si="121"/>
        <v>0</v>
      </c>
      <c r="K172" s="39">
        <f t="shared" si="121"/>
        <v>60578.71</v>
      </c>
      <c r="L172" s="40">
        <f t="shared" si="121"/>
        <v>3256.92</v>
      </c>
      <c r="M172" s="41">
        <f t="shared" si="121"/>
        <v>3256.92</v>
      </c>
      <c r="N172" s="45">
        <f t="shared" si="121"/>
        <v>60578.71</v>
      </c>
      <c r="O172" s="45">
        <f t="shared" si="121"/>
        <v>0</v>
      </c>
      <c r="P172" s="45">
        <f t="shared" si="121"/>
        <v>0</v>
      </c>
      <c r="Q172" s="45">
        <f t="shared" si="121"/>
        <v>60578.71</v>
      </c>
      <c r="R172" s="45">
        <f t="shared" si="121"/>
        <v>0</v>
      </c>
      <c r="S172" s="39">
        <f t="shared" si="121"/>
        <v>18222.27</v>
      </c>
      <c r="T172" s="40">
        <f t="shared" si="121"/>
        <v>0</v>
      </c>
      <c r="U172" s="41">
        <f t="shared" si="121"/>
        <v>0</v>
      </c>
      <c r="V172" s="45">
        <f t="shared" si="121"/>
        <v>0</v>
      </c>
      <c r="W172" s="45">
        <f t="shared" si="121"/>
        <v>4114.71</v>
      </c>
      <c r="X172" s="45">
        <f t="shared" si="121"/>
        <v>14107.56</v>
      </c>
      <c r="Y172" s="45">
        <f t="shared" si="121"/>
        <v>18222.27</v>
      </c>
      <c r="Z172" s="45">
        <f t="shared" si="121"/>
        <v>0</v>
      </c>
      <c r="AA172" s="39">
        <f t="shared" si="121"/>
        <v>137587.82</v>
      </c>
      <c r="AB172" s="40">
        <f t="shared" si="121"/>
        <v>0</v>
      </c>
      <c r="AC172" s="41">
        <f t="shared" si="121"/>
        <v>0</v>
      </c>
      <c r="AD172" s="42">
        <f t="shared" si="121"/>
        <v>31154.21</v>
      </c>
      <c r="AE172" s="45">
        <f t="shared" si="121"/>
        <v>0</v>
      </c>
      <c r="AF172" s="45">
        <f t="shared" si="121"/>
        <v>105806.74</v>
      </c>
      <c r="AG172" s="45">
        <f t="shared" si="121"/>
        <v>136960.95</v>
      </c>
      <c r="AH172" s="45">
        <f t="shared" si="121"/>
        <v>626.8699999999953</v>
      </c>
      <c r="AI172" s="39">
        <f t="shared" si="121"/>
        <v>266255.86</v>
      </c>
      <c r="AJ172" s="24">
        <f t="shared" si="110"/>
        <v>105.81</v>
      </c>
    </row>
    <row r="173" spans="1:36" ht="33" customHeight="1">
      <c r="A173" s="80"/>
      <c r="B173" s="37" t="s">
        <v>52</v>
      </c>
      <c r="C173" s="26">
        <v>43353.22</v>
      </c>
      <c r="D173" s="27">
        <v>3256.92</v>
      </c>
      <c r="E173" s="28">
        <v>3256.92</v>
      </c>
      <c r="F173" s="29">
        <v>0</v>
      </c>
      <c r="G173" s="29">
        <v>20048.15</v>
      </c>
      <c r="H173" s="29">
        <v>23305.07</v>
      </c>
      <c r="I173" s="29">
        <f>F173+G173+H173</f>
        <v>43353.22</v>
      </c>
      <c r="J173" s="29">
        <f>C173-I173</f>
        <v>0</v>
      </c>
      <c r="K173" s="26">
        <v>60578.71</v>
      </c>
      <c r="L173" s="27">
        <v>3256.92</v>
      </c>
      <c r="M173" s="28">
        <v>3256.92</v>
      </c>
      <c r="N173" s="29">
        <v>60578.71</v>
      </c>
      <c r="O173" s="29">
        <v>0</v>
      </c>
      <c r="P173" s="29">
        <v>0</v>
      </c>
      <c r="Q173" s="29">
        <f>N173+O173+P173</f>
        <v>60578.71</v>
      </c>
      <c r="R173" s="29">
        <f>K173-Q173</f>
        <v>0</v>
      </c>
      <c r="S173" s="26">
        <v>18222.27</v>
      </c>
      <c r="T173" s="27"/>
      <c r="U173" s="28"/>
      <c r="V173" s="29">
        <v>0</v>
      </c>
      <c r="W173" s="29">
        <v>4114.71</v>
      </c>
      <c r="X173" s="29">
        <v>14107.56</v>
      </c>
      <c r="Y173" s="29">
        <f>V173+W173+X173</f>
        <v>18222.27</v>
      </c>
      <c r="Z173" s="29">
        <f>S173-Y173</f>
        <v>0</v>
      </c>
      <c r="AA173" s="26">
        <v>137587.82</v>
      </c>
      <c r="AB173" s="27"/>
      <c r="AC173" s="28"/>
      <c r="AD173" s="23">
        <v>31154.21</v>
      </c>
      <c r="AE173" s="29">
        <v>0</v>
      </c>
      <c r="AF173" s="29">
        <v>105806.74</v>
      </c>
      <c r="AG173" s="29">
        <f>AD173+AE173+AF173</f>
        <v>136960.95</v>
      </c>
      <c r="AH173" s="29">
        <f>AA173-AG173</f>
        <v>626.8699999999953</v>
      </c>
      <c r="AI173" s="26">
        <f t="shared" si="90"/>
        <v>266255.86</v>
      </c>
      <c r="AJ173" s="24">
        <f t="shared" si="110"/>
        <v>105.81</v>
      </c>
    </row>
    <row r="174" spans="1:36" ht="43.5" customHeight="1">
      <c r="A174" s="80"/>
      <c r="B174" s="17" t="s">
        <v>12</v>
      </c>
      <c r="C174" s="39">
        <f>C175+C176+C177</f>
        <v>609382.51</v>
      </c>
      <c r="D174" s="40">
        <f>D175+D176+D177</f>
        <v>0</v>
      </c>
      <c r="E174" s="41">
        <f>E175+E176+E177</f>
        <v>0</v>
      </c>
      <c r="F174" s="39">
        <f aca="true" t="shared" si="122" ref="F174:AI174">F175+F176+F177</f>
        <v>175053.56</v>
      </c>
      <c r="G174" s="39">
        <f t="shared" si="122"/>
        <v>50853.08</v>
      </c>
      <c r="H174" s="39">
        <f t="shared" si="122"/>
        <v>383475.87</v>
      </c>
      <c r="I174" s="39">
        <f t="shared" si="122"/>
        <v>609382.51</v>
      </c>
      <c r="J174" s="39">
        <f t="shared" si="122"/>
        <v>0</v>
      </c>
      <c r="K174" s="39">
        <f t="shared" si="122"/>
        <v>680875.1799999999</v>
      </c>
      <c r="L174" s="40">
        <f>L175+L176+L177</f>
        <v>0</v>
      </c>
      <c r="M174" s="41">
        <f>M175+M176+M177</f>
        <v>0</v>
      </c>
      <c r="N174" s="39">
        <f t="shared" si="122"/>
        <v>457740.6</v>
      </c>
      <c r="O174" s="39">
        <f t="shared" si="122"/>
        <v>76279.62</v>
      </c>
      <c r="P174" s="39">
        <f t="shared" si="122"/>
        <v>146854.96000000002</v>
      </c>
      <c r="Q174" s="39">
        <f t="shared" si="122"/>
        <v>680875.1799999999</v>
      </c>
      <c r="R174" s="39">
        <f t="shared" si="122"/>
        <v>0</v>
      </c>
      <c r="S174" s="39">
        <f t="shared" si="122"/>
        <v>719317.42</v>
      </c>
      <c r="T174" s="40">
        <f>T175+T176+T177</f>
        <v>0</v>
      </c>
      <c r="U174" s="41">
        <f>U175+U176+U177</f>
        <v>0</v>
      </c>
      <c r="V174" s="39">
        <f t="shared" si="122"/>
        <v>366719.65</v>
      </c>
      <c r="W174" s="39">
        <f t="shared" si="122"/>
        <v>0</v>
      </c>
      <c r="X174" s="39">
        <f t="shared" si="122"/>
        <v>352597.77</v>
      </c>
      <c r="Y174" s="39">
        <f t="shared" si="122"/>
        <v>719317.42</v>
      </c>
      <c r="Z174" s="39">
        <f t="shared" si="122"/>
        <v>0</v>
      </c>
      <c r="AA174" s="39">
        <f t="shared" si="122"/>
        <v>1059843.46</v>
      </c>
      <c r="AB174" s="40">
        <f>AB175+AB176+AB177</f>
        <v>0</v>
      </c>
      <c r="AC174" s="41">
        <f>AC175+AC176+AC177</f>
        <v>0</v>
      </c>
      <c r="AD174" s="42">
        <f t="shared" si="122"/>
        <v>428288.53</v>
      </c>
      <c r="AE174" s="39">
        <f t="shared" si="122"/>
        <v>0</v>
      </c>
      <c r="AF174" s="39">
        <f t="shared" si="122"/>
        <v>542091.4</v>
      </c>
      <c r="AG174" s="39">
        <f t="shared" si="122"/>
        <v>970379.9299999999</v>
      </c>
      <c r="AH174" s="39">
        <f t="shared" si="122"/>
        <v>89463.53000000007</v>
      </c>
      <c r="AI174" s="39">
        <f t="shared" si="122"/>
        <v>3069418.57</v>
      </c>
      <c r="AJ174" s="24">
        <f t="shared" si="110"/>
        <v>542.09</v>
      </c>
    </row>
    <row r="175" spans="1:36" ht="51" customHeight="1">
      <c r="A175" s="80"/>
      <c r="B175" s="37" t="s">
        <v>55</v>
      </c>
      <c r="C175" s="26">
        <v>609382.51</v>
      </c>
      <c r="D175" s="27"/>
      <c r="E175" s="28"/>
      <c r="F175" s="29">
        <v>175053.56</v>
      </c>
      <c r="G175" s="29">
        <v>50853.08</v>
      </c>
      <c r="H175" s="29">
        <v>383475.87</v>
      </c>
      <c r="I175" s="29">
        <f>F175+G175+H175</f>
        <v>609382.51</v>
      </c>
      <c r="J175" s="29">
        <f>C175-I175</f>
        <v>0</v>
      </c>
      <c r="K175" s="26">
        <v>668692.82</v>
      </c>
      <c r="L175" s="27"/>
      <c r="M175" s="28"/>
      <c r="N175" s="29">
        <v>457740.6</v>
      </c>
      <c r="O175" s="29">
        <v>76279.62</v>
      </c>
      <c r="P175" s="29">
        <v>134672.6</v>
      </c>
      <c r="Q175" s="29">
        <f>N175+O175+P175</f>
        <v>668692.82</v>
      </c>
      <c r="R175" s="29">
        <f>K175-Q175</f>
        <v>0</v>
      </c>
      <c r="S175" s="26">
        <v>689740.92</v>
      </c>
      <c r="T175" s="27"/>
      <c r="U175" s="28"/>
      <c r="V175" s="29">
        <v>366719.65</v>
      </c>
      <c r="W175" s="29">
        <v>0</v>
      </c>
      <c r="X175" s="29">
        <v>323021.27</v>
      </c>
      <c r="Y175" s="29">
        <f>V175+W175+X175</f>
        <v>689740.92</v>
      </c>
      <c r="Z175" s="29">
        <f>S175-Y175</f>
        <v>0</v>
      </c>
      <c r="AA175" s="26">
        <v>882262.92</v>
      </c>
      <c r="AB175" s="27"/>
      <c r="AC175" s="28"/>
      <c r="AD175" s="23">
        <v>371620.52</v>
      </c>
      <c r="AE175" s="29">
        <v>0</v>
      </c>
      <c r="AF175" s="29">
        <v>510025.68</v>
      </c>
      <c r="AG175" s="29">
        <f>AD175+AE175+AF175</f>
        <v>881646.2</v>
      </c>
      <c r="AH175" s="29">
        <f>AA175-AG175</f>
        <v>616.7200000000885</v>
      </c>
      <c r="AI175" s="26">
        <f t="shared" si="90"/>
        <v>2850079.17</v>
      </c>
      <c r="AJ175" s="24">
        <f t="shared" si="110"/>
        <v>510.03</v>
      </c>
    </row>
    <row r="176" spans="1:36" ht="51" customHeight="1">
      <c r="A176" s="80"/>
      <c r="B176" s="37" t="s">
        <v>71</v>
      </c>
      <c r="C176" s="26">
        <v>0</v>
      </c>
      <c r="D176" s="27"/>
      <c r="E176" s="28"/>
      <c r="F176" s="29">
        <v>0</v>
      </c>
      <c r="G176" s="29">
        <v>0</v>
      </c>
      <c r="H176" s="29">
        <v>0</v>
      </c>
      <c r="I176" s="29">
        <f>F176+G176+H176</f>
        <v>0</v>
      </c>
      <c r="J176" s="29">
        <f>C176-I176</f>
        <v>0</v>
      </c>
      <c r="K176" s="26">
        <v>12182.36</v>
      </c>
      <c r="L176" s="27"/>
      <c r="M176" s="28"/>
      <c r="N176" s="29">
        <v>0</v>
      </c>
      <c r="O176" s="29">
        <v>0</v>
      </c>
      <c r="P176" s="29">
        <v>12182.36</v>
      </c>
      <c r="Q176" s="29">
        <f>N176+O176+P176</f>
        <v>12182.36</v>
      </c>
      <c r="R176" s="29">
        <f>K176-Q176</f>
        <v>0</v>
      </c>
      <c r="S176" s="26">
        <v>29576.5</v>
      </c>
      <c r="T176" s="27"/>
      <c r="U176" s="28"/>
      <c r="V176" s="29">
        <v>0</v>
      </c>
      <c r="W176" s="29">
        <v>0</v>
      </c>
      <c r="X176" s="29">
        <v>29576.5</v>
      </c>
      <c r="Y176" s="29">
        <f>V176+W176+X176</f>
        <v>29576.5</v>
      </c>
      <c r="Z176" s="29">
        <f>S176-Y176</f>
        <v>0</v>
      </c>
      <c r="AA176" s="26">
        <v>109017.54</v>
      </c>
      <c r="AB176" s="27"/>
      <c r="AC176" s="28"/>
      <c r="AD176" s="23">
        <v>56668.01</v>
      </c>
      <c r="AE176" s="29">
        <v>0</v>
      </c>
      <c r="AF176" s="29">
        <v>32065.72</v>
      </c>
      <c r="AG176" s="29">
        <f>AD176+AE176+AF176</f>
        <v>88733.73000000001</v>
      </c>
      <c r="AH176" s="29">
        <f>AA176-AG176</f>
        <v>20283.809999999983</v>
      </c>
      <c r="AI176" s="26">
        <f t="shared" si="90"/>
        <v>150776.4</v>
      </c>
      <c r="AJ176" s="24">
        <f t="shared" si="110"/>
        <v>32.07</v>
      </c>
    </row>
    <row r="177" spans="1:36" ht="51" customHeight="1">
      <c r="A177" s="80"/>
      <c r="B177" s="37" t="s">
        <v>81</v>
      </c>
      <c r="C177" s="26">
        <v>0</v>
      </c>
      <c r="D177" s="27"/>
      <c r="E177" s="28"/>
      <c r="F177" s="29">
        <v>0</v>
      </c>
      <c r="G177" s="29">
        <v>0</v>
      </c>
      <c r="H177" s="29">
        <v>0</v>
      </c>
      <c r="I177" s="29">
        <f>F177+G177+H177</f>
        <v>0</v>
      </c>
      <c r="J177" s="29">
        <f>C177-I177</f>
        <v>0</v>
      </c>
      <c r="K177" s="26">
        <v>0</v>
      </c>
      <c r="L177" s="27"/>
      <c r="M177" s="28"/>
      <c r="N177" s="29">
        <v>0</v>
      </c>
      <c r="O177" s="29">
        <v>0</v>
      </c>
      <c r="P177" s="29">
        <v>0</v>
      </c>
      <c r="Q177" s="29">
        <f>N177+O177+P177</f>
        <v>0</v>
      </c>
      <c r="R177" s="29">
        <f>K177-Q177</f>
        <v>0</v>
      </c>
      <c r="S177" s="26">
        <v>0</v>
      </c>
      <c r="T177" s="27"/>
      <c r="U177" s="28"/>
      <c r="V177" s="29">
        <v>0</v>
      </c>
      <c r="W177" s="29">
        <v>0</v>
      </c>
      <c r="X177" s="29">
        <v>0</v>
      </c>
      <c r="Y177" s="29">
        <f>V177+W177+X177</f>
        <v>0</v>
      </c>
      <c r="Z177" s="29">
        <f>S177-Y177</f>
        <v>0</v>
      </c>
      <c r="AA177" s="26">
        <v>68563</v>
      </c>
      <c r="AB177" s="27"/>
      <c r="AC177" s="28"/>
      <c r="AD177" s="23">
        <v>0</v>
      </c>
      <c r="AE177" s="29">
        <v>0</v>
      </c>
      <c r="AF177" s="29">
        <v>0</v>
      </c>
      <c r="AG177" s="29">
        <f>AD177+AE177+AF177</f>
        <v>0</v>
      </c>
      <c r="AH177" s="29">
        <f>AA177-AG177</f>
        <v>68563</v>
      </c>
      <c r="AI177" s="26">
        <f t="shared" si="90"/>
        <v>68563</v>
      </c>
      <c r="AJ177" s="24">
        <f t="shared" si="110"/>
        <v>0</v>
      </c>
    </row>
    <row r="178" spans="1:36" ht="43.5" customHeight="1">
      <c r="A178" s="80"/>
      <c r="B178" s="17" t="s">
        <v>33</v>
      </c>
      <c r="C178" s="39">
        <f aca="true" t="shared" si="123" ref="C178:AI178">C179</f>
        <v>111210.08</v>
      </c>
      <c r="D178" s="40">
        <f t="shared" si="123"/>
        <v>0</v>
      </c>
      <c r="E178" s="41">
        <f t="shared" si="123"/>
        <v>0</v>
      </c>
      <c r="F178" s="45">
        <f t="shared" si="123"/>
        <v>0</v>
      </c>
      <c r="G178" s="45">
        <f t="shared" si="123"/>
        <v>37070.03</v>
      </c>
      <c r="H178" s="45">
        <f t="shared" si="123"/>
        <v>74140.05</v>
      </c>
      <c r="I178" s="45">
        <f t="shared" si="123"/>
        <v>111210.08</v>
      </c>
      <c r="J178" s="45">
        <f t="shared" si="123"/>
        <v>0</v>
      </c>
      <c r="K178" s="39">
        <f t="shared" si="123"/>
        <v>74140.06</v>
      </c>
      <c r="L178" s="40">
        <f t="shared" si="123"/>
        <v>24713.35</v>
      </c>
      <c r="M178" s="41">
        <f t="shared" si="123"/>
        <v>24713.35</v>
      </c>
      <c r="N178" s="45">
        <f t="shared" si="123"/>
        <v>74140.06</v>
      </c>
      <c r="O178" s="45">
        <f t="shared" si="123"/>
        <v>0</v>
      </c>
      <c r="P178" s="45">
        <f t="shared" si="123"/>
        <v>0</v>
      </c>
      <c r="Q178" s="45">
        <f t="shared" si="123"/>
        <v>74140.06</v>
      </c>
      <c r="R178" s="45">
        <f t="shared" si="123"/>
        <v>0</v>
      </c>
      <c r="S178" s="39">
        <f t="shared" si="123"/>
        <v>74477.53</v>
      </c>
      <c r="T178" s="40">
        <f t="shared" si="123"/>
        <v>74140.04999999999</v>
      </c>
      <c r="U178" s="41">
        <f t="shared" si="123"/>
        <v>74140.05</v>
      </c>
      <c r="V178" s="45">
        <f t="shared" si="123"/>
        <v>0</v>
      </c>
      <c r="W178" s="45">
        <f t="shared" si="123"/>
        <v>74477.53</v>
      </c>
      <c r="X178" s="45">
        <f t="shared" si="123"/>
        <v>0</v>
      </c>
      <c r="Y178" s="45">
        <f t="shared" si="123"/>
        <v>74477.53</v>
      </c>
      <c r="Z178" s="45">
        <f t="shared" si="123"/>
        <v>0</v>
      </c>
      <c r="AA178" s="39">
        <f t="shared" si="123"/>
        <v>184140.35</v>
      </c>
      <c r="AB178" s="40">
        <f t="shared" si="123"/>
        <v>74477.52</v>
      </c>
      <c r="AC178" s="41">
        <f t="shared" si="123"/>
        <v>74477.52</v>
      </c>
      <c r="AD178" s="42">
        <f t="shared" si="123"/>
        <v>0</v>
      </c>
      <c r="AE178" s="45">
        <f t="shared" si="123"/>
        <v>50776.56</v>
      </c>
      <c r="AF178" s="45">
        <f t="shared" si="123"/>
        <v>24969.72</v>
      </c>
      <c r="AG178" s="45">
        <f t="shared" si="123"/>
        <v>75746.28</v>
      </c>
      <c r="AH178" s="45">
        <f t="shared" si="123"/>
        <v>108394.07</v>
      </c>
      <c r="AI178" s="39">
        <f t="shared" si="123"/>
        <v>617298.9400000001</v>
      </c>
      <c r="AJ178" s="24">
        <f t="shared" si="110"/>
        <v>24.97</v>
      </c>
    </row>
    <row r="179" spans="1:36" ht="51" customHeight="1">
      <c r="A179" s="80"/>
      <c r="B179" s="37" t="s">
        <v>54</v>
      </c>
      <c r="C179" s="26">
        <v>111210.08</v>
      </c>
      <c r="D179" s="27"/>
      <c r="E179" s="28"/>
      <c r="F179" s="29">
        <v>0</v>
      </c>
      <c r="G179" s="29">
        <v>37070.03</v>
      </c>
      <c r="H179" s="29">
        <v>74140.05</v>
      </c>
      <c r="I179" s="29">
        <f>F179+G179+H179</f>
        <v>111210.08</v>
      </c>
      <c r="J179" s="29">
        <f>C179-I179</f>
        <v>0</v>
      </c>
      <c r="K179" s="26">
        <v>74140.06</v>
      </c>
      <c r="L179" s="27">
        <v>24713.35</v>
      </c>
      <c r="M179" s="28">
        <v>24713.35</v>
      </c>
      <c r="N179" s="29">
        <v>74140.06</v>
      </c>
      <c r="O179" s="29">
        <v>0</v>
      </c>
      <c r="P179" s="29">
        <v>0</v>
      </c>
      <c r="Q179" s="29">
        <f>N179+O179+P179</f>
        <v>74140.06</v>
      </c>
      <c r="R179" s="29">
        <f>K179-Q179</f>
        <v>0</v>
      </c>
      <c r="S179" s="26">
        <v>74477.53</v>
      </c>
      <c r="T179" s="27">
        <v>74140.04999999999</v>
      </c>
      <c r="U179" s="28">
        <v>74140.05</v>
      </c>
      <c r="V179" s="29">
        <v>0</v>
      </c>
      <c r="W179" s="29">
        <v>74477.53</v>
      </c>
      <c r="X179" s="29">
        <v>0</v>
      </c>
      <c r="Y179" s="29">
        <f>V179+W179+X179</f>
        <v>74477.53</v>
      </c>
      <c r="Z179" s="29">
        <f>S179-Y179</f>
        <v>0</v>
      </c>
      <c r="AA179" s="26">
        <v>184140.35</v>
      </c>
      <c r="AB179" s="27">
        <v>74477.52</v>
      </c>
      <c r="AC179" s="28">
        <v>74477.52</v>
      </c>
      <c r="AD179" s="23">
        <v>0</v>
      </c>
      <c r="AE179" s="29">
        <v>50776.56</v>
      </c>
      <c r="AF179" s="29">
        <v>24969.72</v>
      </c>
      <c r="AG179" s="29">
        <f>AD179+AE179+AF179</f>
        <v>75746.28</v>
      </c>
      <c r="AH179" s="29">
        <f>AA179-AG179</f>
        <v>108394.07</v>
      </c>
      <c r="AI179" s="26">
        <f t="shared" si="90"/>
        <v>617298.9400000001</v>
      </c>
      <c r="AJ179" s="24">
        <f t="shared" si="110"/>
        <v>24.97</v>
      </c>
    </row>
    <row r="180" spans="1:36" ht="55.5" customHeight="1">
      <c r="A180" s="80"/>
      <c r="B180" s="17" t="s">
        <v>56</v>
      </c>
      <c r="C180" s="39">
        <f>C181+C182+C183+C184+C185</f>
        <v>55865.12</v>
      </c>
      <c r="D180" s="40">
        <f>D181+D182+D183+D184+D185</f>
        <v>0</v>
      </c>
      <c r="E180" s="41">
        <f>E181+E182+E183+E184+E185</f>
        <v>0</v>
      </c>
      <c r="F180" s="39">
        <f aca="true" t="shared" si="124" ref="F180:AI180">F181+F182+F183+F184+F185</f>
        <v>0</v>
      </c>
      <c r="G180" s="39">
        <f t="shared" si="124"/>
        <v>20188.98</v>
      </c>
      <c r="H180" s="39">
        <f t="shared" si="124"/>
        <v>35676.14</v>
      </c>
      <c r="I180" s="39">
        <f t="shared" si="124"/>
        <v>55865.12</v>
      </c>
      <c r="J180" s="39">
        <f t="shared" si="124"/>
        <v>0</v>
      </c>
      <c r="K180" s="39">
        <f t="shared" si="124"/>
        <v>1137040.1400000001</v>
      </c>
      <c r="L180" s="40">
        <f>L181+L182+L183+L184+L185</f>
        <v>0</v>
      </c>
      <c r="M180" s="41">
        <f>M181+M182+M183+M184+M185</f>
        <v>0</v>
      </c>
      <c r="N180" s="39">
        <f t="shared" si="124"/>
        <v>753236.87</v>
      </c>
      <c r="O180" s="39">
        <f t="shared" si="124"/>
        <v>376123.67</v>
      </c>
      <c r="P180" s="39">
        <f t="shared" si="124"/>
        <v>7679.6</v>
      </c>
      <c r="Q180" s="39">
        <f t="shared" si="124"/>
        <v>1137040.1400000001</v>
      </c>
      <c r="R180" s="39">
        <f t="shared" si="124"/>
        <v>0</v>
      </c>
      <c r="S180" s="39">
        <f t="shared" si="124"/>
        <v>5024199.7299999995</v>
      </c>
      <c r="T180" s="40">
        <f>T181+T182+T183+T184+T185</f>
        <v>0</v>
      </c>
      <c r="U180" s="41">
        <f>U181+U182+U183+U184+U185</f>
        <v>0</v>
      </c>
      <c r="V180" s="39">
        <f t="shared" si="124"/>
        <v>4973674.59</v>
      </c>
      <c r="W180" s="39">
        <f t="shared" si="124"/>
        <v>17919.06</v>
      </c>
      <c r="X180" s="39">
        <f t="shared" si="124"/>
        <v>32606.08</v>
      </c>
      <c r="Y180" s="39">
        <f t="shared" si="124"/>
        <v>5024199.7299999995</v>
      </c>
      <c r="Z180" s="39">
        <f t="shared" si="124"/>
        <v>0</v>
      </c>
      <c r="AA180" s="39">
        <f t="shared" si="124"/>
        <v>6849159.359999999</v>
      </c>
      <c r="AB180" s="40">
        <f>AB181+AB182+AB183+AB184+AB185</f>
        <v>0</v>
      </c>
      <c r="AC180" s="41">
        <f>AC181+AC182+AC183+AC184+AC185</f>
        <v>0</v>
      </c>
      <c r="AD180" s="42">
        <f t="shared" si="124"/>
        <v>367426.18</v>
      </c>
      <c r="AE180" s="39">
        <f t="shared" si="124"/>
        <v>4247869.28</v>
      </c>
      <c r="AF180" s="39">
        <f t="shared" si="124"/>
        <v>2224224.5</v>
      </c>
      <c r="AG180" s="39">
        <f t="shared" si="124"/>
        <v>6839519.96</v>
      </c>
      <c r="AH180" s="39">
        <f t="shared" si="124"/>
        <v>9639.400000000147</v>
      </c>
      <c r="AI180" s="39">
        <f t="shared" si="124"/>
        <v>13066264.35</v>
      </c>
      <c r="AJ180" s="24">
        <f t="shared" si="110"/>
        <v>2224.22</v>
      </c>
    </row>
    <row r="181" spans="1:36" ht="50.25" customHeight="1">
      <c r="A181" s="80"/>
      <c r="B181" s="37" t="s">
        <v>36</v>
      </c>
      <c r="C181" s="26">
        <v>0</v>
      </c>
      <c r="D181" s="27"/>
      <c r="E181" s="28"/>
      <c r="F181" s="29">
        <v>0</v>
      </c>
      <c r="G181" s="29">
        <v>0</v>
      </c>
      <c r="H181" s="29">
        <v>0</v>
      </c>
      <c r="I181" s="29">
        <f>F181+G181+H181</f>
        <v>0</v>
      </c>
      <c r="J181" s="29">
        <f>C181-I181</f>
        <v>0</v>
      </c>
      <c r="K181" s="26">
        <v>0</v>
      </c>
      <c r="L181" s="27"/>
      <c r="M181" s="28"/>
      <c r="N181" s="29">
        <v>0</v>
      </c>
      <c r="O181" s="29">
        <v>0</v>
      </c>
      <c r="P181" s="29">
        <v>0</v>
      </c>
      <c r="Q181" s="29">
        <f>N181+O181+P181</f>
        <v>0</v>
      </c>
      <c r="R181" s="29">
        <f>K181-Q181</f>
        <v>0</v>
      </c>
      <c r="S181" s="26">
        <v>0</v>
      </c>
      <c r="T181" s="27"/>
      <c r="U181" s="28"/>
      <c r="V181" s="29">
        <v>0</v>
      </c>
      <c r="W181" s="29">
        <v>0</v>
      </c>
      <c r="X181" s="29">
        <v>0</v>
      </c>
      <c r="Y181" s="29">
        <f>V181+W181+X181</f>
        <v>0</v>
      </c>
      <c r="Z181" s="29">
        <f>S181-Y181</f>
        <v>0</v>
      </c>
      <c r="AA181" s="26">
        <v>0</v>
      </c>
      <c r="AB181" s="27"/>
      <c r="AC181" s="28"/>
      <c r="AD181" s="38">
        <v>0</v>
      </c>
      <c r="AE181" s="29">
        <v>0</v>
      </c>
      <c r="AF181" s="29">
        <v>0</v>
      </c>
      <c r="AG181" s="29">
        <f>AD181+AE181+AF181</f>
        <v>0</v>
      </c>
      <c r="AH181" s="29">
        <f>AA181-AG181</f>
        <v>0</v>
      </c>
      <c r="AI181" s="26">
        <f t="shared" si="90"/>
        <v>0</v>
      </c>
      <c r="AJ181" s="24">
        <f t="shared" si="110"/>
        <v>0</v>
      </c>
    </row>
    <row r="182" spans="1:36" ht="48" customHeight="1">
      <c r="A182" s="80"/>
      <c r="B182" s="37" t="s">
        <v>4</v>
      </c>
      <c r="C182" s="26">
        <v>0</v>
      </c>
      <c r="D182" s="27"/>
      <c r="E182" s="28"/>
      <c r="F182" s="29">
        <v>0</v>
      </c>
      <c r="G182" s="29">
        <v>0</v>
      </c>
      <c r="H182" s="29">
        <v>0</v>
      </c>
      <c r="I182" s="29">
        <f>F182+G182+H182</f>
        <v>0</v>
      </c>
      <c r="J182" s="29">
        <f>C182-I182</f>
        <v>0</v>
      </c>
      <c r="K182" s="26">
        <v>7679.6</v>
      </c>
      <c r="L182" s="27"/>
      <c r="M182" s="28"/>
      <c r="N182" s="29">
        <v>0</v>
      </c>
      <c r="O182" s="29">
        <v>0</v>
      </c>
      <c r="P182" s="29">
        <v>7679.6</v>
      </c>
      <c r="Q182" s="29">
        <f>N182+O182+P182</f>
        <v>7679.6</v>
      </c>
      <c r="R182" s="29">
        <f>K182-Q182</f>
        <v>0</v>
      </c>
      <c r="S182" s="26">
        <v>17919.06</v>
      </c>
      <c r="T182" s="27"/>
      <c r="U182" s="28"/>
      <c r="V182" s="29">
        <v>0</v>
      </c>
      <c r="W182" s="29">
        <v>17919.06</v>
      </c>
      <c r="X182" s="29">
        <v>0</v>
      </c>
      <c r="Y182" s="29">
        <f>V182+W182+X182</f>
        <v>17919.06</v>
      </c>
      <c r="Z182" s="29">
        <f>S182-Y182</f>
        <v>0</v>
      </c>
      <c r="AA182" s="26">
        <v>82961.66</v>
      </c>
      <c r="AB182" s="27"/>
      <c r="AC182" s="28"/>
      <c r="AD182" s="38">
        <v>0</v>
      </c>
      <c r="AE182" s="29">
        <v>15261.09</v>
      </c>
      <c r="AF182" s="29">
        <v>67450.94</v>
      </c>
      <c r="AG182" s="29">
        <f>AD182+AE182+AF182</f>
        <v>82712.03</v>
      </c>
      <c r="AH182" s="29">
        <f>AA182-AG182</f>
        <v>249.63000000000466</v>
      </c>
      <c r="AI182" s="26">
        <f t="shared" si="90"/>
        <v>108560.32</v>
      </c>
      <c r="AJ182" s="24">
        <f t="shared" si="110"/>
        <v>67.45</v>
      </c>
    </row>
    <row r="183" spans="1:36" ht="51" customHeight="1">
      <c r="A183" s="80"/>
      <c r="B183" s="37" t="s">
        <v>6</v>
      </c>
      <c r="C183" s="26">
        <v>25581.65</v>
      </c>
      <c r="D183" s="27"/>
      <c r="E183" s="28"/>
      <c r="F183" s="29">
        <v>0</v>
      </c>
      <c r="G183" s="29">
        <v>0</v>
      </c>
      <c r="H183" s="29">
        <v>25581.65</v>
      </c>
      <c r="I183" s="29">
        <f>F183+G183+H183</f>
        <v>25581.65</v>
      </c>
      <c r="J183" s="29">
        <f>C183-I183</f>
        <v>0</v>
      </c>
      <c r="K183" s="26">
        <v>23968.41</v>
      </c>
      <c r="L183" s="27"/>
      <c r="M183" s="28"/>
      <c r="N183" s="29">
        <v>0</v>
      </c>
      <c r="O183" s="29">
        <v>23968.41</v>
      </c>
      <c r="P183" s="29">
        <v>0</v>
      </c>
      <c r="Q183" s="29">
        <f>N183+O183+P183</f>
        <v>23968.41</v>
      </c>
      <c r="R183" s="29">
        <f>K183-Q183</f>
        <v>0</v>
      </c>
      <c r="S183" s="26">
        <v>35729.119999999995</v>
      </c>
      <c r="T183" s="27"/>
      <c r="U183" s="28"/>
      <c r="V183" s="29">
        <v>13217.48</v>
      </c>
      <c r="W183" s="29">
        <v>0</v>
      </c>
      <c r="X183" s="29">
        <v>22511.64</v>
      </c>
      <c r="Y183" s="29">
        <f>V183+W183+X183</f>
        <v>35729.119999999995</v>
      </c>
      <c r="Z183" s="29">
        <f>S183-Y183</f>
        <v>0</v>
      </c>
      <c r="AA183" s="26">
        <v>46638.02</v>
      </c>
      <c r="AB183" s="27"/>
      <c r="AC183" s="28"/>
      <c r="AD183" s="23">
        <v>0</v>
      </c>
      <c r="AE183" s="29">
        <v>46483.81</v>
      </c>
      <c r="AF183" s="29">
        <v>0</v>
      </c>
      <c r="AG183" s="29">
        <f>AD183+AE183+AF183</f>
        <v>46483.81</v>
      </c>
      <c r="AH183" s="29">
        <f>AA183-AG183</f>
        <v>154.20999999999913</v>
      </c>
      <c r="AI183" s="26">
        <f aca="true" t="shared" si="125" ref="AI183:AI202">C183+D183+K183+L183+S183+T183+AA183+AB183</f>
        <v>131917.19999999998</v>
      </c>
      <c r="AJ183" s="24">
        <f t="shared" si="110"/>
        <v>0</v>
      </c>
    </row>
    <row r="184" spans="1:36" ht="32.25" customHeight="1">
      <c r="A184" s="80"/>
      <c r="B184" s="37" t="s">
        <v>57</v>
      </c>
      <c r="C184" s="26">
        <v>30283.47</v>
      </c>
      <c r="D184" s="27"/>
      <c r="E184" s="28"/>
      <c r="F184" s="29">
        <v>0</v>
      </c>
      <c r="G184" s="29">
        <v>20188.98</v>
      </c>
      <c r="H184" s="29">
        <v>10094.49</v>
      </c>
      <c r="I184" s="29">
        <f>F184+G184+H184</f>
        <v>30283.47</v>
      </c>
      <c r="J184" s="29">
        <f>C184-I184</f>
        <v>0</v>
      </c>
      <c r="K184" s="26">
        <v>50472.45</v>
      </c>
      <c r="L184" s="27"/>
      <c r="M184" s="28"/>
      <c r="N184" s="29">
        <v>50472.45</v>
      </c>
      <c r="O184" s="29">
        <v>0</v>
      </c>
      <c r="P184" s="29">
        <v>0</v>
      </c>
      <c r="Q184" s="29">
        <f>N184+O184+P184</f>
        <v>50472.45</v>
      </c>
      <c r="R184" s="29">
        <f>K184-Q184</f>
        <v>0</v>
      </c>
      <c r="S184" s="26">
        <v>40377.91</v>
      </c>
      <c r="T184" s="27"/>
      <c r="U184" s="28"/>
      <c r="V184" s="29">
        <v>30283.47</v>
      </c>
      <c r="W184" s="29">
        <v>0</v>
      </c>
      <c r="X184" s="29">
        <v>10094.44</v>
      </c>
      <c r="Y184" s="29">
        <f>V184+W184+X184</f>
        <v>40377.91</v>
      </c>
      <c r="Z184" s="29">
        <f>S184-Y184</f>
        <v>0</v>
      </c>
      <c r="AA184" s="26">
        <v>83617</v>
      </c>
      <c r="AB184" s="27"/>
      <c r="AC184" s="28"/>
      <c r="AD184" s="38">
        <v>18582.48</v>
      </c>
      <c r="AE184" s="29">
        <v>0</v>
      </c>
      <c r="AF184" s="29">
        <v>63711.37</v>
      </c>
      <c r="AG184" s="29">
        <f>AD184+AE184+AF184</f>
        <v>82293.85</v>
      </c>
      <c r="AH184" s="29">
        <f>AA184-AG184</f>
        <v>1323.1499999999942</v>
      </c>
      <c r="AI184" s="26">
        <f t="shared" si="125"/>
        <v>204750.83000000002</v>
      </c>
      <c r="AJ184" s="24">
        <f t="shared" si="110"/>
        <v>63.71</v>
      </c>
    </row>
    <row r="185" spans="1:36" ht="51" customHeight="1">
      <c r="A185" s="80"/>
      <c r="B185" s="37" t="s">
        <v>78</v>
      </c>
      <c r="C185" s="26">
        <v>0</v>
      </c>
      <c r="D185" s="27"/>
      <c r="E185" s="28"/>
      <c r="F185" s="29">
        <v>0</v>
      </c>
      <c r="G185" s="29">
        <v>0</v>
      </c>
      <c r="H185" s="29">
        <v>0</v>
      </c>
      <c r="I185" s="29">
        <f>F185+G185+H185</f>
        <v>0</v>
      </c>
      <c r="J185" s="29">
        <f>C185-I185</f>
        <v>0</v>
      </c>
      <c r="K185" s="26">
        <v>1054919.6800000002</v>
      </c>
      <c r="L185" s="27"/>
      <c r="M185" s="28"/>
      <c r="N185" s="29">
        <v>702764.42</v>
      </c>
      <c r="O185" s="29">
        <v>352155.26</v>
      </c>
      <c r="P185" s="29">
        <v>0</v>
      </c>
      <c r="Q185" s="29">
        <f>N185+O185+P185</f>
        <v>1054919.6800000002</v>
      </c>
      <c r="R185" s="29">
        <f>K185-Q185</f>
        <v>0</v>
      </c>
      <c r="S185" s="26">
        <v>4930173.64</v>
      </c>
      <c r="T185" s="27"/>
      <c r="U185" s="28"/>
      <c r="V185" s="29">
        <v>4930173.64</v>
      </c>
      <c r="W185" s="29">
        <v>0</v>
      </c>
      <c r="X185" s="29">
        <v>0</v>
      </c>
      <c r="Y185" s="29">
        <f>V185+W185+X185</f>
        <v>4930173.64</v>
      </c>
      <c r="Z185" s="29">
        <f>S185-Y185</f>
        <v>0</v>
      </c>
      <c r="AA185" s="26">
        <v>6635942.68</v>
      </c>
      <c r="AB185" s="27"/>
      <c r="AC185" s="28"/>
      <c r="AD185" s="23">
        <v>348843.7</v>
      </c>
      <c r="AE185" s="29">
        <v>4186124.38</v>
      </c>
      <c r="AF185" s="29">
        <v>2093062.19</v>
      </c>
      <c r="AG185" s="29">
        <f>AD185+AE185+AF185</f>
        <v>6628030.27</v>
      </c>
      <c r="AH185" s="29">
        <f>AA185-AG185</f>
        <v>7912.410000000149</v>
      </c>
      <c r="AI185" s="26">
        <f t="shared" si="125"/>
        <v>12621036</v>
      </c>
      <c r="AJ185" s="24">
        <f t="shared" si="110"/>
        <v>2093.06</v>
      </c>
    </row>
    <row r="186" spans="1:36" ht="55.5" customHeight="1">
      <c r="A186" s="80"/>
      <c r="B186" s="17" t="s">
        <v>41</v>
      </c>
      <c r="C186" s="39">
        <f aca="true" t="shared" si="126" ref="C186:AI186">C187</f>
        <v>16046.81</v>
      </c>
      <c r="D186" s="40">
        <f t="shared" si="126"/>
        <v>0</v>
      </c>
      <c r="E186" s="41">
        <f t="shared" si="126"/>
        <v>0</v>
      </c>
      <c r="F186" s="45">
        <f t="shared" si="126"/>
        <v>0</v>
      </c>
      <c r="G186" s="45">
        <f t="shared" si="126"/>
        <v>16046.81</v>
      </c>
      <c r="H186" s="45">
        <f t="shared" si="126"/>
        <v>0</v>
      </c>
      <c r="I186" s="45">
        <f t="shared" si="126"/>
        <v>16046.81</v>
      </c>
      <c r="J186" s="45">
        <f t="shared" si="126"/>
        <v>0</v>
      </c>
      <c r="K186" s="39">
        <f t="shared" si="126"/>
        <v>48140.42</v>
      </c>
      <c r="L186" s="40">
        <f t="shared" si="126"/>
        <v>0</v>
      </c>
      <c r="M186" s="41">
        <f t="shared" si="126"/>
        <v>0</v>
      </c>
      <c r="N186" s="45">
        <f t="shared" si="126"/>
        <v>39768.17</v>
      </c>
      <c r="O186" s="45">
        <f t="shared" si="126"/>
        <v>8372.25</v>
      </c>
      <c r="P186" s="45">
        <f t="shared" si="126"/>
        <v>0</v>
      </c>
      <c r="Q186" s="45">
        <f t="shared" si="126"/>
        <v>48140.42</v>
      </c>
      <c r="R186" s="45">
        <f t="shared" si="126"/>
        <v>0</v>
      </c>
      <c r="S186" s="39">
        <f t="shared" si="126"/>
        <v>17266.12</v>
      </c>
      <c r="T186" s="40">
        <f t="shared" si="126"/>
        <v>0</v>
      </c>
      <c r="U186" s="41">
        <f t="shared" si="126"/>
        <v>0</v>
      </c>
      <c r="V186" s="45">
        <f t="shared" si="126"/>
        <v>17266.12</v>
      </c>
      <c r="W186" s="45">
        <f t="shared" si="126"/>
        <v>0</v>
      </c>
      <c r="X186" s="45">
        <f t="shared" si="126"/>
        <v>0</v>
      </c>
      <c r="Y186" s="45">
        <f t="shared" si="126"/>
        <v>17266.12</v>
      </c>
      <c r="Z186" s="45">
        <f t="shared" si="126"/>
        <v>0</v>
      </c>
      <c r="AA186" s="39">
        <f t="shared" si="126"/>
        <v>51121.66</v>
      </c>
      <c r="AB186" s="40">
        <f t="shared" si="126"/>
        <v>0</v>
      </c>
      <c r="AC186" s="41">
        <f t="shared" si="126"/>
        <v>0</v>
      </c>
      <c r="AD186" s="42">
        <f t="shared" si="126"/>
        <v>0</v>
      </c>
      <c r="AE186" s="45">
        <f t="shared" si="126"/>
        <v>25046.95</v>
      </c>
      <c r="AF186" s="45">
        <f t="shared" si="126"/>
        <v>25996.72</v>
      </c>
      <c r="AG186" s="45">
        <f t="shared" si="126"/>
        <v>51043.67</v>
      </c>
      <c r="AH186" s="45">
        <f t="shared" si="126"/>
        <v>77.99000000000524</v>
      </c>
      <c r="AI186" s="39">
        <f t="shared" si="126"/>
        <v>132575.01</v>
      </c>
      <c r="AJ186" s="24">
        <f t="shared" si="110"/>
        <v>26</v>
      </c>
    </row>
    <row r="187" spans="1:36" ht="51" customHeight="1">
      <c r="A187" s="80"/>
      <c r="B187" s="37" t="s">
        <v>4</v>
      </c>
      <c r="C187" s="26">
        <v>16046.81</v>
      </c>
      <c r="D187" s="27"/>
      <c r="E187" s="28"/>
      <c r="F187" s="29">
        <v>0</v>
      </c>
      <c r="G187" s="29">
        <v>16046.81</v>
      </c>
      <c r="H187" s="29">
        <v>0</v>
      </c>
      <c r="I187" s="29">
        <f>F187+G187+H187</f>
        <v>16046.81</v>
      </c>
      <c r="J187" s="29">
        <f>C187-I187</f>
        <v>0</v>
      </c>
      <c r="K187" s="26">
        <v>48140.42</v>
      </c>
      <c r="L187" s="27"/>
      <c r="M187" s="28"/>
      <c r="N187" s="29">
        <v>39768.17</v>
      </c>
      <c r="O187" s="29">
        <v>8372.25</v>
      </c>
      <c r="P187" s="29">
        <v>0</v>
      </c>
      <c r="Q187" s="29">
        <f>N187+O187+P187</f>
        <v>48140.42</v>
      </c>
      <c r="R187" s="29">
        <f>K187-Q187</f>
        <v>0</v>
      </c>
      <c r="S187" s="26">
        <v>17266.12</v>
      </c>
      <c r="T187" s="27"/>
      <c r="U187" s="28"/>
      <c r="V187" s="43">
        <v>17266.12</v>
      </c>
      <c r="W187" s="29">
        <v>0</v>
      </c>
      <c r="X187" s="29">
        <v>0</v>
      </c>
      <c r="Y187" s="29">
        <f>V187+W187+X187</f>
        <v>17266.12</v>
      </c>
      <c r="Z187" s="29">
        <f>S187-Y187</f>
        <v>0</v>
      </c>
      <c r="AA187" s="26">
        <v>51121.66</v>
      </c>
      <c r="AB187" s="27"/>
      <c r="AC187" s="28"/>
      <c r="AD187" s="23">
        <v>0</v>
      </c>
      <c r="AE187" s="29">
        <v>25046.95</v>
      </c>
      <c r="AF187" s="29">
        <v>25996.72</v>
      </c>
      <c r="AG187" s="29">
        <f>AD187+AE187+AF187</f>
        <v>51043.67</v>
      </c>
      <c r="AH187" s="29">
        <f>AA187-AG187</f>
        <v>77.99000000000524</v>
      </c>
      <c r="AI187" s="26">
        <f t="shared" si="125"/>
        <v>132575.01</v>
      </c>
      <c r="AJ187" s="24">
        <f t="shared" si="110"/>
        <v>26</v>
      </c>
    </row>
    <row r="188" spans="1:36" ht="55.5" customHeight="1">
      <c r="A188" s="80"/>
      <c r="B188" s="17" t="s">
        <v>59</v>
      </c>
      <c r="C188" s="39">
        <f>C189+C190+C191</f>
        <v>1425398.2299999993</v>
      </c>
      <c r="D188" s="40">
        <f>D189+D190+D191</f>
        <v>0</v>
      </c>
      <c r="E188" s="41">
        <f>E189+E190+E191</f>
        <v>0</v>
      </c>
      <c r="F188" s="39">
        <f aca="true" t="shared" si="127" ref="F188:AI188">F189+F190+F191</f>
        <v>0</v>
      </c>
      <c r="G188" s="39">
        <f t="shared" si="127"/>
        <v>1405061.45</v>
      </c>
      <c r="H188" s="39">
        <f t="shared" si="127"/>
        <v>20336.78</v>
      </c>
      <c r="I188" s="39">
        <f t="shared" si="127"/>
        <v>1425398.23</v>
      </c>
      <c r="J188" s="39">
        <f t="shared" si="127"/>
        <v>0</v>
      </c>
      <c r="K188" s="39">
        <f t="shared" si="127"/>
        <v>64937308.68</v>
      </c>
      <c r="L188" s="40">
        <f>L189+L190+L191</f>
        <v>0</v>
      </c>
      <c r="M188" s="41">
        <f>M189+M190+M191</f>
        <v>0</v>
      </c>
      <c r="N188" s="39">
        <f t="shared" si="127"/>
        <v>10247705.85</v>
      </c>
      <c r="O188" s="39">
        <f t="shared" si="127"/>
        <v>28748846.02</v>
      </c>
      <c r="P188" s="39">
        <f t="shared" si="127"/>
        <v>25940756.81</v>
      </c>
      <c r="Q188" s="39">
        <f t="shared" si="127"/>
        <v>64937308.68</v>
      </c>
      <c r="R188" s="39">
        <f t="shared" si="127"/>
        <v>0</v>
      </c>
      <c r="S188" s="39">
        <f t="shared" si="127"/>
        <v>45656422.589999996</v>
      </c>
      <c r="T188" s="40">
        <f>T189+T190+T191</f>
        <v>0</v>
      </c>
      <c r="U188" s="41">
        <f>U189+U190+U191</f>
        <v>0</v>
      </c>
      <c r="V188" s="39">
        <f t="shared" si="127"/>
        <v>22316250.88</v>
      </c>
      <c r="W188" s="39">
        <f t="shared" si="127"/>
        <v>5915356.92</v>
      </c>
      <c r="X188" s="39">
        <f t="shared" si="127"/>
        <v>17424814.79</v>
      </c>
      <c r="Y188" s="39">
        <f t="shared" si="127"/>
        <v>45656422.589999996</v>
      </c>
      <c r="Z188" s="39">
        <f t="shared" si="127"/>
        <v>0</v>
      </c>
      <c r="AA188" s="39">
        <f t="shared" si="127"/>
        <v>12403894.92</v>
      </c>
      <c r="AB188" s="40">
        <f>AB189+AB190+AB191</f>
        <v>0</v>
      </c>
      <c r="AC188" s="41">
        <f>AC189+AC190+AC191</f>
        <v>0</v>
      </c>
      <c r="AD188" s="42">
        <f t="shared" si="127"/>
        <v>5930057.94</v>
      </c>
      <c r="AE188" s="39">
        <f t="shared" si="127"/>
        <v>1807015.55</v>
      </c>
      <c r="AF188" s="39">
        <f t="shared" si="127"/>
        <v>4175546.05</v>
      </c>
      <c r="AG188" s="39">
        <f t="shared" si="127"/>
        <v>11912619.540000001</v>
      </c>
      <c r="AH188" s="39">
        <f t="shared" si="127"/>
        <v>491275.38000000035</v>
      </c>
      <c r="AI188" s="39">
        <f t="shared" si="127"/>
        <v>124423024.42</v>
      </c>
      <c r="AJ188" s="24">
        <f t="shared" si="110"/>
        <v>4175.55</v>
      </c>
    </row>
    <row r="189" spans="1:36" ht="51" customHeight="1">
      <c r="A189" s="80"/>
      <c r="B189" s="37" t="s">
        <v>78</v>
      </c>
      <c r="C189" s="30">
        <v>1405061.4499999993</v>
      </c>
      <c r="D189" s="27"/>
      <c r="E189" s="28"/>
      <c r="F189" s="29">
        <v>0</v>
      </c>
      <c r="G189" s="29">
        <v>1405061.45</v>
      </c>
      <c r="H189" s="29">
        <v>0</v>
      </c>
      <c r="I189" s="29">
        <f>F189+G189+H189</f>
        <v>1405061.45</v>
      </c>
      <c r="J189" s="29">
        <f>C189-I189</f>
        <v>0</v>
      </c>
      <c r="K189" s="30">
        <v>64654627.39</v>
      </c>
      <c r="L189" s="27"/>
      <c r="M189" s="28"/>
      <c r="N189" s="29">
        <v>10186695.5</v>
      </c>
      <c r="O189" s="29">
        <v>28639027.39</v>
      </c>
      <c r="P189" s="29">
        <v>25828904.5</v>
      </c>
      <c r="Q189" s="29">
        <f>N189+O189+P189</f>
        <v>64654627.39</v>
      </c>
      <c r="R189" s="29">
        <f>K189-Q189</f>
        <v>0</v>
      </c>
      <c r="S189" s="30">
        <v>45610219.36</v>
      </c>
      <c r="T189" s="27"/>
      <c r="U189" s="28"/>
      <c r="V189" s="43">
        <v>22316250.88</v>
      </c>
      <c r="W189" s="29">
        <v>5915356.92</v>
      </c>
      <c r="X189" s="29">
        <v>17378611.56</v>
      </c>
      <c r="Y189" s="29">
        <f>V189+W189+X189</f>
        <v>45610219.36</v>
      </c>
      <c r="Z189" s="29">
        <f>S189-Y189</f>
        <v>0</v>
      </c>
      <c r="AA189" s="30">
        <v>12284075.22</v>
      </c>
      <c r="AB189" s="27"/>
      <c r="AC189" s="28"/>
      <c r="AD189" s="23">
        <v>5915356.91</v>
      </c>
      <c r="AE189" s="29">
        <v>1739810.86</v>
      </c>
      <c r="AF189" s="29">
        <v>4175546.05</v>
      </c>
      <c r="AG189" s="29">
        <f>AD189+AE189+AF189</f>
        <v>11830713.82</v>
      </c>
      <c r="AH189" s="29">
        <f>AA189-AG189</f>
        <v>453361.4000000004</v>
      </c>
      <c r="AI189" s="30">
        <f t="shared" si="125"/>
        <v>123953983.42</v>
      </c>
      <c r="AJ189" s="24">
        <f t="shared" si="110"/>
        <v>4175.55</v>
      </c>
    </row>
    <row r="190" spans="1:36" ht="51" customHeight="1">
      <c r="A190" s="80"/>
      <c r="B190" s="37" t="s">
        <v>36</v>
      </c>
      <c r="C190" s="26">
        <v>20336.78</v>
      </c>
      <c r="D190" s="27"/>
      <c r="E190" s="28"/>
      <c r="F190" s="29">
        <v>0</v>
      </c>
      <c r="G190" s="29">
        <v>0</v>
      </c>
      <c r="H190" s="29">
        <v>20336.78</v>
      </c>
      <c r="I190" s="29">
        <f>F190+G190+H190</f>
        <v>20336.78</v>
      </c>
      <c r="J190" s="29">
        <f>C190-I190</f>
        <v>0</v>
      </c>
      <c r="K190" s="26">
        <v>282681.29000000004</v>
      </c>
      <c r="L190" s="27"/>
      <c r="M190" s="28"/>
      <c r="N190" s="29">
        <v>61010.35</v>
      </c>
      <c r="O190" s="29">
        <v>109818.63</v>
      </c>
      <c r="P190" s="29">
        <v>111852.31</v>
      </c>
      <c r="Q190" s="29">
        <f>N190+O190+P190</f>
        <v>282681.29000000004</v>
      </c>
      <c r="R190" s="29">
        <f>K190-Q190</f>
        <v>0</v>
      </c>
      <c r="S190" s="26">
        <v>46203.23</v>
      </c>
      <c r="T190" s="27"/>
      <c r="U190" s="28"/>
      <c r="V190" s="29">
        <v>0</v>
      </c>
      <c r="W190" s="29">
        <v>0</v>
      </c>
      <c r="X190" s="29">
        <v>46203.23</v>
      </c>
      <c r="Y190" s="29">
        <f>V190+W190+X190</f>
        <v>46203.23</v>
      </c>
      <c r="Z190" s="29">
        <f>S190-Y190</f>
        <v>0</v>
      </c>
      <c r="AA190" s="26">
        <v>115889.7</v>
      </c>
      <c r="AB190" s="27"/>
      <c r="AC190" s="28"/>
      <c r="AD190" s="23">
        <v>14701.03</v>
      </c>
      <c r="AE190" s="29">
        <v>67204.69</v>
      </c>
      <c r="AF190" s="29">
        <v>0</v>
      </c>
      <c r="AG190" s="29">
        <f>AD190+AE190+AF190</f>
        <v>81905.72</v>
      </c>
      <c r="AH190" s="29">
        <f>AA190-AG190</f>
        <v>33983.979999999996</v>
      </c>
      <c r="AI190" s="30">
        <f t="shared" si="125"/>
        <v>465111.00000000006</v>
      </c>
      <c r="AJ190" s="24">
        <f t="shared" si="110"/>
        <v>0</v>
      </c>
    </row>
    <row r="191" spans="1:36" ht="51" customHeight="1">
      <c r="A191" s="80"/>
      <c r="B191" s="37" t="s">
        <v>4</v>
      </c>
      <c r="C191" s="26">
        <v>0</v>
      </c>
      <c r="D191" s="27"/>
      <c r="E191" s="28"/>
      <c r="F191" s="29">
        <v>0</v>
      </c>
      <c r="G191" s="29">
        <v>0</v>
      </c>
      <c r="H191" s="29">
        <v>0</v>
      </c>
      <c r="I191" s="29">
        <f>F191+G191+H191</f>
        <v>0</v>
      </c>
      <c r="J191" s="29">
        <f>C191-I191</f>
        <v>0</v>
      </c>
      <c r="K191" s="26">
        <v>0</v>
      </c>
      <c r="L191" s="27"/>
      <c r="M191" s="28"/>
      <c r="N191" s="29">
        <v>0</v>
      </c>
      <c r="O191" s="29">
        <v>0</v>
      </c>
      <c r="P191" s="29">
        <v>0</v>
      </c>
      <c r="Q191" s="29">
        <f>N191+O191+P191</f>
        <v>0</v>
      </c>
      <c r="R191" s="29">
        <f>K191-Q191</f>
        <v>0</v>
      </c>
      <c r="S191" s="26">
        <v>0</v>
      </c>
      <c r="T191" s="27"/>
      <c r="U191" s="28"/>
      <c r="V191" s="29">
        <v>0</v>
      </c>
      <c r="W191" s="29">
        <v>0</v>
      </c>
      <c r="X191" s="29">
        <v>0</v>
      </c>
      <c r="Y191" s="29">
        <f>V191+W191+X191</f>
        <v>0</v>
      </c>
      <c r="Z191" s="29">
        <f>S191-Y191</f>
        <v>0</v>
      </c>
      <c r="AA191" s="26">
        <v>3930</v>
      </c>
      <c r="AB191" s="27"/>
      <c r="AC191" s="28"/>
      <c r="AD191" s="23">
        <v>0</v>
      </c>
      <c r="AE191" s="29">
        <v>0</v>
      </c>
      <c r="AF191" s="29">
        <v>0</v>
      </c>
      <c r="AG191" s="29">
        <f>AD191+AE191+AF191</f>
        <v>0</v>
      </c>
      <c r="AH191" s="29">
        <f>AA191-AG191</f>
        <v>3930</v>
      </c>
      <c r="AI191" s="30">
        <f t="shared" si="125"/>
        <v>3930</v>
      </c>
      <c r="AJ191" s="24">
        <f t="shared" si="110"/>
        <v>0</v>
      </c>
    </row>
    <row r="192" spans="1:36" ht="55.5" customHeight="1">
      <c r="A192" s="80"/>
      <c r="B192" s="17" t="s">
        <v>63</v>
      </c>
      <c r="C192" s="39">
        <f aca="true" t="shared" si="128" ref="C192:AI192">C193</f>
        <v>38284.33</v>
      </c>
      <c r="D192" s="40">
        <f t="shared" si="128"/>
        <v>0</v>
      </c>
      <c r="E192" s="41">
        <f t="shared" si="128"/>
        <v>0</v>
      </c>
      <c r="F192" s="45">
        <f t="shared" si="128"/>
        <v>16791.45</v>
      </c>
      <c r="G192" s="45">
        <f t="shared" si="128"/>
        <v>0</v>
      </c>
      <c r="H192" s="45">
        <f t="shared" si="128"/>
        <v>21492.88</v>
      </c>
      <c r="I192" s="45">
        <f t="shared" si="128"/>
        <v>38284.33</v>
      </c>
      <c r="J192" s="45">
        <f t="shared" si="128"/>
        <v>0</v>
      </c>
      <c r="K192" s="39">
        <f t="shared" si="128"/>
        <v>29552.71</v>
      </c>
      <c r="L192" s="40">
        <f t="shared" si="128"/>
        <v>0</v>
      </c>
      <c r="M192" s="41">
        <f t="shared" si="128"/>
        <v>0</v>
      </c>
      <c r="N192" s="45">
        <f t="shared" si="128"/>
        <v>29552.71</v>
      </c>
      <c r="O192" s="45">
        <f t="shared" si="128"/>
        <v>0</v>
      </c>
      <c r="P192" s="45">
        <f t="shared" si="128"/>
        <v>0</v>
      </c>
      <c r="Q192" s="45">
        <f t="shared" si="128"/>
        <v>29552.71</v>
      </c>
      <c r="R192" s="45">
        <f t="shared" si="128"/>
        <v>0</v>
      </c>
      <c r="S192" s="39">
        <f t="shared" si="128"/>
        <v>27970.68</v>
      </c>
      <c r="T192" s="39">
        <f t="shared" si="128"/>
        <v>0</v>
      </c>
      <c r="U192" s="39">
        <f t="shared" si="128"/>
        <v>0</v>
      </c>
      <c r="V192" s="39">
        <f t="shared" si="128"/>
        <v>0</v>
      </c>
      <c r="W192" s="39">
        <f t="shared" si="128"/>
        <v>27970.68</v>
      </c>
      <c r="X192" s="39">
        <f t="shared" si="128"/>
        <v>0</v>
      </c>
      <c r="Y192" s="39">
        <f t="shared" si="128"/>
        <v>27970.68</v>
      </c>
      <c r="Z192" s="39">
        <f t="shared" si="128"/>
        <v>0</v>
      </c>
      <c r="AA192" s="39">
        <f t="shared" si="128"/>
        <v>99212.94</v>
      </c>
      <c r="AB192" s="40">
        <f t="shared" si="128"/>
        <v>0</v>
      </c>
      <c r="AC192" s="41">
        <f t="shared" si="128"/>
        <v>0</v>
      </c>
      <c r="AD192" s="42">
        <f t="shared" si="128"/>
        <v>10827.36</v>
      </c>
      <c r="AE192" s="45">
        <f t="shared" si="128"/>
        <v>18045.39</v>
      </c>
      <c r="AF192" s="45">
        <f t="shared" si="128"/>
        <v>69474.74</v>
      </c>
      <c r="AG192" s="45">
        <f t="shared" si="128"/>
        <v>98347.49</v>
      </c>
      <c r="AH192" s="45">
        <f t="shared" si="128"/>
        <v>865.4499999999971</v>
      </c>
      <c r="AI192" s="39">
        <f t="shared" si="128"/>
        <v>195020.66</v>
      </c>
      <c r="AJ192" s="24">
        <f t="shared" si="110"/>
        <v>69.47</v>
      </c>
    </row>
    <row r="193" spans="1:36" ht="51" customHeight="1">
      <c r="A193" s="80"/>
      <c r="B193" s="37" t="s">
        <v>52</v>
      </c>
      <c r="C193" s="30">
        <v>38284.33</v>
      </c>
      <c r="D193" s="27"/>
      <c r="E193" s="28"/>
      <c r="F193" s="29">
        <v>16791.45</v>
      </c>
      <c r="G193" s="29">
        <v>0</v>
      </c>
      <c r="H193" s="29">
        <v>21492.88</v>
      </c>
      <c r="I193" s="29">
        <f>F193+G193+H193</f>
        <v>38284.33</v>
      </c>
      <c r="J193" s="29">
        <f>C193-I193</f>
        <v>0</v>
      </c>
      <c r="K193" s="30">
        <v>29552.71</v>
      </c>
      <c r="L193" s="27"/>
      <c r="M193" s="28"/>
      <c r="N193" s="29">
        <v>29552.71</v>
      </c>
      <c r="O193" s="29">
        <v>0</v>
      </c>
      <c r="P193" s="29">
        <v>0</v>
      </c>
      <c r="Q193" s="29">
        <f>N193+O193+P193</f>
        <v>29552.71</v>
      </c>
      <c r="R193" s="29">
        <f>K193-Q193</f>
        <v>0</v>
      </c>
      <c r="S193" s="30">
        <v>27970.68</v>
      </c>
      <c r="T193" s="27"/>
      <c r="U193" s="28"/>
      <c r="V193" s="43">
        <v>0</v>
      </c>
      <c r="W193" s="29">
        <v>27970.68</v>
      </c>
      <c r="X193" s="29">
        <v>0</v>
      </c>
      <c r="Y193" s="29">
        <f>V193+W193+X193</f>
        <v>27970.68</v>
      </c>
      <c r="Z193" s="29">
        <f>S193-Y193</f>
        <v>0</v>
      </c>
      <c r="AA193" s="30">
        <v>99212.94</v>
      </c>
      <c r="AB193" s="27"/>
      <c r="AC193" s="28"/>
      <c r="AD193" s="23">
        <v>10827.36</v>
      </c>
      <c r="AE193" s="29">
        <v>18045.39</v>
      </c>
      <c r="AF193" s="29">
        <v>69474.74</v>
      </c>
      <c r="AG193" s="29">
        <f>AD193+AE193+AF193</f>
        <v>98347.49</v>
      </c>
      <c r="AH193" s="29">
        <f>AA193-AG193</f>
        <v>865.4499999999971</v>
      </c>
      <c r="AI193" s="30">
        <f t="shared" si="125"/>
        <v>195020.66</v>
      </c>
      <c r="AJ193" s="24">
        <f t="shared" si="110"/>
        <v>69.47</v>
      </c>
    </row>
    <row r="194" spans="1:36" ht="55.5" customHeight="1">
      <c r="A194" s="80"/>
      <c r="B194" s="17" t="s">
        <v>64</v>
      </c>
      <c r="C194" s="39">
        <f>C195+C196</f>
        <v>0</v>
      </c>
      <c r="D194" s="39">
        <f aca="true" t="shared" si="129" ref="D194:AI194">D195+D196</f>
        <v>0</v>
      </c>
      <c r="E194" s="39">
        <f t="shared" si="129"/>
        <v>0</v>
      </c>
      <c r="F194" s="39">
        <f t="shared" si="129"/>
        <v>0</v>
      </c>
      <c r="G194" s="39">
        <f t="shared" si="129"/>
        <v>0</v>
      </c>
      <c r="H194" s="39">
        <f t="shared" si="129"/>
        <v>0</v>
      </c>
      <c r="I194" s="39">
        <f t="shared" si="129"/>
        <v>0</v>
      </c>
      <c r="J194" s="39">
        <f t="shared" si="129"/>
        <v>0</v>
      </c>
      <c r="K194" s="39">
        <f t="shared" si="129"/>
        <v>0</v>
      </c>
      <c r="L194" s="40">
        <f t="shared" si="129"/>
        <v>0</v>
      </c>
      <c r="M194" s="41">
        <f t="shared" si="129"/>
        <v>0</v>
      </c>
      <c r="N194" s="39">
        <f t="shared" si="129"/>
        <v>0</v>
      </c>
      <c r="O194" s="39">
        <f t="shared" si="129"/>
        <v>0</v>
      </c>
      <c r="P194" s="39">
        <f t="shared" si="129"/>
        <v>0</v>
      </c>
      <c r="Q194" s="39">
        <f t="shared" si="129"/>
        <v>0</v>
      </c>
      <c r="R194" s="39">
        <f t="shared" si="129"/>
        <v>0</v>
      </c>
      <c r="S194" s="39">
        <f t="shared" si="129"/>
        <v>0</v>
      </c>
      <c r="T194" s="39">
        <f t="shared" si="129"/>
        <v>0</v>
      </c>
      <c r="U194" s="39">
        <f t="shared" si="129"/>
        <v>0</v>
      </c>
      <c r="V194" s="39">
        <f t="shared" si="129"/>
        <v>0</v>
      </c>
      <c r="W194" s="39">
        <f t="shared" si="129"/>
        <v>0</v>
      </c>
      <c r="X194" s="39">
        <f t="shared" si="129"/>
        <v>0</v>
      </c>
      <c r="Y194" s="39">
        <f t="shared" si="129"/>
        <v>0</v>
      </c>
      <c r="Z194" s="39">
        <f t="shared" si="129"/>
        <v>0</v>
      </c>
      <c r="AA194" s="39">
        <f t="shared" si="129"/>
        <v>349500</v>
      </c>
      <c r="AB194" s="40">
        <f t="shared" si="129"/>
        <v>0</v>
      </c>
      <c r="AC194" s="41">
        <f t="shared" si="129"/>
        <v>0</v>
      </c>
      <c r="AD194" s="42">
        <f t="shared" si="129"/>
        <v>0</v>
      </c>
      <c r="AE194" s="39">
        <f t="shared" si="129"/>
        <v>0</v>
      </c>
      <c r="AF194" s="39">
        <f t="shared" si="129"/>
        <v>187510.29</v>
      </c>
      <c r="AG194" s="39">
        <f t="shared" si="129"/>
        <v>187510.29</v>
      </c>
      <c r="AH194" s="39">
        <f t="shared" si="129"/>
        <v>161989.71</v>
      </c>
      <c r="AI194" s="39">
        <f t="shared" si="129"/>
        <v>349500</v>
      </c>
      <c r="AJ194" s="24">
        <f t="shared" si="110"/>
        <v>187.51</v>
      </c>
    </row>
    <row r="195" spans="1:36" ht="43.5" customHeight="1">
      <c r="A195" s="80"/>
      <c r="B195" s="37" t="s">
        <v>38</v>
      </c>
      <c r="C195" s="26">
        <v>0</v>
      </c>
      <c r="D195" s="27"/>
      <c r="E195" s="28"/>
      <c r="F195" s="29">
        <v>0</v>
      </c>
      <c r="G195" s="29">
        <v>0</v>
      </c>
      <c r="H195" s="29">
        <v>0</v>
      </c>
      <c r="I195" s="29">
        <f>F195+G195+H195</f>
        <v>0</v>
      </c>
      <c r="J195" s="29">
        <f>C195-I195</f>
        <v>0</v>
      </c>
      <c r="K195" s="26">
        <v>0</v>
      </c>
      <c r="L195" s="27"/>
      <c r="M195" s="28"/>
      <c r="N195" s="29">
        <v>0</v>
      </c>
      <c r="O195" s="29">
        <v>0</v>
      </c>
      <c r="P195" s="29">
        <v>0</v>
      </c>
      <c r="Q195" s="29">
        <f>N195+O195+P195</f>
        <v>0</v>
      </c>
      <c r="R195" s="29">
        <f>K195-Q195</f>
        <v>0</v>
      </c>
      <c r="S195" s="26">
        <v>0</v>
      </c>
      <c r="T195" s="27"/>
      <c r="U195" s="28"/>
      <c r="V195" s="29">
        <v>0</v>
      </c>
      <c r="W195" s="29">
        <v>0</v>
      </c>
      <c r="X195" s="29">
        <v>0</v>
      </c>
      <c r="Y195" s="29">
        <f>V195+W195+X195</f>
        <v>0</v>
      </c>
      <c r="Z195" s="29">
        <f>S195-Y195</f>
        <v>0</v>
      </c>
      <c r="AA195" s="26">
        <v>147000</v>
      </c>
      <c r="AB195" s="27"/>
      <c r="AC195" s="28"/>
      <c r="AD195" s="23">
        <v>0</v>
      </c>
      <c r="AE195" s="29">
        <v>0</v>
      </c>
      <c r="AF195" s="29">
        <v>0</v>
      </c>
      <c r="AG195" s="29">
        <f>AD195+AE195+AF195</f>
        <v>0</v>
      </c>
      <c r="AH195" s="29">
        <f>AA195-AG195</f>
        <v>147000</v>
      </c>
      <c r="AI195" s="26">
        <f t="shared" si="125"/>
        <v>147000</v>
      </c>
      <c r="AJ195" s="24">
        <f t="shared" si="110"/>
        <v>0</v>
      </c>
    </row>
    <row r="196" spans="1:36" ht="43.5" customHeight="1">
      <c r="A196" s="80"/>
      <c r="B196" s="37" t="s">
        <v>192</v>
      </c>
      <c r="C196" s="26">
        <v>0</v>
      </c>
      <c r="D196" s="27"/>
      <c r="E196" s="28"/>
      <c r="F196" s="29">
        <v>0</v>
      </c>
      <c r="G196" s="29">
        <v>0</v>
      </c>
      <c r="H196" s="29">
        <v>0</v>
      </c>
      <c r="I196" s="29">
        <f>F196+G196+H196</f>
        <v>0</v>
      </c>
      <c r="J196" s="29">
        <f>C196-I196</f>
        <v>0</v>
      </c>
      <c r="K196" s="26">
        <v>0</v>
      </c>
      <c r="L196" s="27"/>
      <c r="M196" s="28"/>
      <c r="N196" s="29">
        <v>0</v>
      </c>
      <c r="O196" s="29">
        <v>0</v>
      </c>
      <c r="P196" s="29">
        <v>0</v>
      </c>
      <c r="Q196" s="29">
        <f>N196+O196+P196</f>
        <v>0</v>
      </c>
      <c r="R196" s="29">
        <f>K196-Q196</f>
        <v>0</v>
      </c>
      <c r="S196" s="26">
        <v>0</v>
      </c>
      <c r="T196" s="27"/>
      <c r="U196" s="28"/>
      <c r="V196" s="29">
        <v>0</v>
      </c>
      <c r="W196" s="29">
        <v>0</v>
      </c>
      <c r="X196" s="29">
        <v>0</v>
      </c>
      <c r="Y196" s="29">
        <f>V196+W196+X196</f>
        <v>0</v>
      </c>
      <c r="Z196" s="29">
        <f>S196-Y196</f>
        <v>0</v>
      </c>
      <c r="AA196" s="26">
        <v>202500</v>
      </c>
      <c r="AB196" s="27"/>
      <c r="AC196" s="28"/>
      <c r="AD196" s="23">
        <v>0</v>
      </c>
      <c r="AE196" s="29">
        <v>0</v>
      </c>
      <c r="AF196" s="29">
        <v>187510.29</v>
      </c>
      <c r="AG196" s="29">
        <f>AD196+AE196+AF196</f>
        <v>187510.29</v>
      </c>
      <c r="AH196" s="29">
        <f>AA196-AG196</f>
        <v>14989.709999999992</v>
      </c>
      <c r="AI196" s="26">
        <f>C196+D196+K196+L196+S196+T196+AA196+AB196</f>
        <v>202500</v>
      </c>
      <c r="AJ196" s="24">
        <f t="shared" si="110"/>
        <v>187.51</v>
      </c>
    </row>
    <row r="197" spans="1:36" ht="55.5" customHeight="1">
      <c r="A197" s="80"/>
      <c r="B197" s="17" t="s">
        <v>21</v>
      </c>
      <c r="C197" s="39">
        <f>C198</f>
        <v>0</v>
      </c>
      <c r="D197" s="40">
        <f aca="true" t="shared" si="130" ref="D197:AI197">D198</f>
        <v>0</v>
      </c>
      <c r="E197" s="41">
        <f t="shared" si="130"/>
        <v>0</v>
      </c>
      <c r="F197" s="39">
        <f t="shared" si="130"/>
        <v>0</v>
      </c>
      <c r="G197" s="39">
        <f t="shared" si="130"/>
        <v>0</v>
      </c>
      <c r="H197" s="39">
        <f t="shared" si="130"/>
        <v>0</v>
      </c>
      <c r="I197" s="39">
        <f t="shared" si="130"/>
        <v>0</v>
      </c>
      <c r="J197" s="39">
        <f t="shared" si="130"/>
        <v>0</v>
      </c>
      <c r="K197" s="39">
        <f t="shared" si="130"/>
        <v>0</v>
      </c>
      <c r="L197" s="40">
        <f t="shared" si="130"/>
        <v>0</v>
      </c>
      <c r="M197" s="41">
        <f t="shared" si="130"/>
        <v>0</v>
      </c>
      <c r="N197" s="39">
        <f t="shared" si="130"/>
        <v>0</v>
      </c>
      <c r="O197" s="39">
        <f t="shared" si="130"/>
        <v>0</v>
      </c>
      <c r="P197" s="39">
        <f t="shared" si="130"/>
        <v>0</v>
      </c>
      <c r="Q197" s="39">
        <f t="shared" si="130"/>
        <v>0</v>
      </c>
      <c r="R197" s="39">
        <f t="shared" si="130"/>
        <v>0</v>
      </c>
      <c r="S197" s="39">
        <f t="shared" si="130"/>
        <v>0</v>
      </c>
      <c r="T197" s="39">
        <f t="shared" si="130"/>
        <v>0</v>
      </c>
      <c r="U197" s="39">
        <f t="shared" si="130"/>
        <v>0</v>
      </c>
      <c r="V197" s="39">
        <f t="shared" si="130"/>
        <v>0</v>
      </c>
      <c r="W197" s="39">
        <f t="shared" si="130"/>
        <v>0</v>
      </c>
      <c r="X197" s="39">
        <f t="shared" si="130"/>
        <v>0</v>
      </c>
      <c r="Y197" s="39">
        <f t="shared" si="130"/>
        <v>0</v>
      </c>
      <c r="Z197" s="39">
        <f t="shared" si="130"/>
        <v>0</v>
      </c>
      <c r="AA197" s="39">
        <f t="shared" si="130"/>
        <v>0</v>
      </c>
      <c r="AB197" s="40">
        <f t="shared" si="130"/>
        <v>0</v>
      </c>
      <c r="AC197" s="41">
        <f t="shared" si="130"/>
        <v>0</v>
      </c>
      <c r="AD197" s="42">
        <f t="shared" si="130"/>
        <v>0</v>
      </c>
      <c r="AE197" s="39">
        <f t="shared" si="130"/>
        <v>0</v>
      </c>
      <c r="AF197" s="39">
        <f t="shared" si="130"/>
        <v>0</v>
      </c>
      <c r="AG197" s="39">
        <f t="shared" si="130"/>
        <v>0</v>
      </c>
      <c r="AH197" s="39">
        <f t="shared" si="130"/>
        <v>0</v>
      </c>
      <c r="AI197" s="39">
        <f t="shared" si="130"/>
        <v>0</v>
      </c>
      <c r="AJ197" s="24">
        <f t="shared" si="110"/>
        <v>0</v>
      </c>
    </row>
    <row r="198" spans="1:36" ht="43.5" customHeight="1">
      <c r="A198" s="80"/>
      <c r="B198" s="37" t="s">
        <v>192</v>
      </c>
      <c r="C198" s="26">
        <v>0</v>
      </c>
      <c r="D198" s="27"/>
      <c r="E198" s="28"/>
      <c r="F198" s="29">
        <v>0</v>
      </c>
      <c r="G198" s="29">
        <v>0</v>
      </c>
      <c r="H198" s="29">
        <v>0</v>
      </c>
      <c r="I198" s="29">
        <f>F198+G198+H198</f>
        <v>0</v>
      </c>
      <c r="J198" s="29">
        <f>C198-I198</f>
        <v>0</v>
      </c>
      <c r="K198" s="26">
        <v>0</v>
      </c>
      <c r="L198" s="27"/>
      <c r="M198" s="28"/>
      <c r="N198" s="29">
        <v>0</v>
      </c>
      <c r="O198" s="29">
        <v>0</v>
      </c>
      <c r="P198" s="29">
        <v>0</v>
      </c>
      <c r="Q198" s="29">
        <f>N198+O198+P198</f>
        <v>0</v>
      </c>
      <c r="R198" s="29">
        <f>K198-Q198</f>
        <v>0</v>
      </c>
      <c r="S198" s="26">
        <v>0</v>
      </c>
      <c r="T198" s="27"/>
      <c r="U198" s="28"/>
      <c r="V198" s="29">
        <v>0</v>
      </c>
      <c r="W198" s="29">
        <v>0</v>
      </c>
      <c r="X198" s="29">
        <v>0</v>
      </c>
      <c r="Y198" s="29">
        <f>V198+W198+X198</f>
        <v>0</v>
      </c>
      <c r="Z198" s="29">
        <f>S198-Y198</f>
        <v>0</v>
      </c>
      <c r="AA198" s="26">
        <v>0</v>
      </c>
      <c r="AB198" s="27"/>
      <c r="AC198" s="28"/>
      <c r="AD198" s="23">
        <v>0</v>
      </c>
      <c r="AE198" s="29">
        <v>0</v>
      </c>
      <c r="AF198" s="29">
        <v>0</v>
      </c>
      <c r="AG198" s="29">
        <f>AD198+AE198+AF198</f>
        <v>0</v>
      </c>
      <c r="AH198" s="29">
        <f>AA198-AG198</f>
        <v>0</v>
      </c>
      <c r="AI198" s="26">
        <f>C198+D198+K198+L198+S198+T198+AA198+AB198</f>
        <v>0</v>
      </c>
      <c r="AJ198" s="24">
        <f t="shared" si="110"/>
        <v>0</v>
      </c>
    </row>
    <row r="199" spans="1:36" ht="54.75" customHeight="1">
      <c r="A199" s="81"/>
      <c r="B199" s="17" t="s">
        <v>7</v>
      </c>
      <c r="C199" s="39">
        <f>C109+C117+C129+C138+C142+C148+C151+C154+C160+C163+C165+C169+C172+C174+C178+C180+C186+C188+C192+C194+C197</f>
        <v>25269308.099999998</v>
      </c>
      <c r="D199" s="39">
        <f aca="true" t="shared" si="131" ref="D199:AI199">D109+D117+D129+D138+D142+D148+D151+D154+D160+D163+D165+D169+D172+D174+D178+D180+D186+D188+D192+D194+D197</f>
        <v>3256.92</v>
      </c>
      <c r="E199" s="39">
        <f t="shared" si="131"/>
        <v>3256.92</v>
      </c>
      <c r="F199" s="39">
        <f t="shared" si="131"/>
        <v>9773282.56</v>
      </c>
      <c r="G199" s="39">
        <f t="shared" si="131"/>
        <v>6704161.880000001</v>
      </c>
      <c r="H199" s="39">
        <f t="shared" si="131"/>
        <v>8791863.660000002</v>
      </c>
      <c r="I199" s="39">
        <f t="shared" si="131"/>
        <v>25269308.099999998</v>
      </c>
      <c r="J199" s="39">
        <f t="shared" si="131"/>
        <v>0</v>
      </c>
      <c r="K199" s="39">
        <f t="shared" si="131"/>
        <v>114022391.64</v>
      </c>
      <c r="L199" s="39">
        <f t="shared" si="131"/>
        <v>27970.269999999997</v>
      </c>
      <c r="M199" s="39">
        <f t="shared" si="131"/>
        <v>27970.269999999997</v>
      </c>
      <c r="N199" s="39">
        <f t="shared" si="131"/>
        <v>34278390.93000001</v>
      </c>
      <c r="O199" s="39">
        <f t="shared" si="131"/>
        <v>41346615.5</v>
      </c>
      <c r="P199" s="39">
        <f t="shared" si="131"/>
        <v>38397385.21</v>
      </c>
      <c r="Q199" s="39">
        <f t="shared" si="131"/>
        <v>114022391.64</v>
      </c>
      <c r="R199" s="39">
        <f t="shared" si="131"/>
        <v>0</v>
      </c>
      <c r="S199" s="39">
        <f t="shared" si="131"/>
        <v>86918691.66000001</v>
      </c>
      <c r="T199" s="39">
        <f t="shared" si="131"/>
        <v>102047.24999999999</v>
      </c>
      <c r="U199" s="39">
        <f t="shared" si="131"/>
        <v>102047.25</v>
      </c>
      <c r="V199" s="39">
        <f t="shared" si="131"/>
        <v>46840584.64</v>
      </c>
      <c r="W199" s="39">
        <f t="shared" si="131"/>
        <v>12492935.100000001</v>
      </c>
      <c r="X199" s="39">
        <f t="shared" si="131"/>
        <v>27585171.92</v>
      </c>
      <c r="Y199" s="39">
        <f t="shared" si="131"/>
        <v>86918691.66000001</v>
      </c>
      <c r="Z199" s="39">
        <f t="shared" si="131"/>
        <v>0</v>
      </c>
      <c r="AA199" s="39">
        <f t="shared" si="131"/>
        <v>79793508.11999999</v>
      </c>
      <c r="AB199" s="39">
        <f t="shared" si="131"/>
        <v>74477.52</v>
      </c>
      <c r="AC199" s="39">
        <f t="shared" si="131"/>
        <v>74477.52</v>
      </c>
      <c r="AD199" s="42">
        <f t="shared" si="131"/>
        <v>33024395.73</v>
      </c>
      <c r="AE199" s="39">
        <f t="shared" si="131"/>
        <v>20328083.69</v>
      </c>
      <c r="AF199" s="39">
        <f t="shared" si="131"/>
        <v>24407012.989999995</v>
      </c>
      <c r="AG199" s="39">
        <f t="shared" si="131"/>
        <v>77759492.41000001</v>
      </c>
      <c r="AH199" s="39">
        <f t="shared" si="131"/>
        <v>2034015.710000002</v>
      </c>
      <c r="AI199" s="39">
        <f t="shared" si="131"/>
        <v>306211651.47999996</v>
      </c>
      <c r="AJ199" s="35">
        <f aca="true" t="shared" si="132" ref="AJ199:AJ204">ROUND(AF199/1000,2)</f>
        <v>24407.01</v>
      </c>
    </row>
    <row r="200" spans="1:36" ht="28.5" customHeight="1">
      <c r="A200" s="82" t="s">
        <v>193</v>
      </c>
      <c r="B200" s="37" t="s">
        <v>19</v>
      </c>
      <c r="C200" s="26">
        <v>48772.32000000001</v>
      </c>
      <c r="D200" s="27"/>
      <c r="E200" s="28"/>
      <c r="F200" s="29">
        <v>30534.99</v>
      </c>
      <c r="G200" s="29">
        <v>0</v>
      </c>
      <c r="H200" s="29">
        <v>18237.33</v>
      </c>
      <c r="I200" s="29">
        <f>F200+G200+H200</f>
        <v>48772.32000000001</v>
      </c>
      <c r="J200" s="29">
        <f>C200-I200</f>
        <v>0</v>
      </c>
      <c r="K200" s="26">
        <v>33333.3</v>
      </c>
      <c r="L200" s="27"/>
      <c r="M200" s="28"/>
      <c r="N200" s="29">
        <v>0</v>
      </c>
      <c r="O200" s="29">
        <v>33333.3</v>
      </c>
      <c r="P200" s="29">
        <v>0</v>
      </c>
      <c r="Q200" s="29">
        <f>N200+O200+P200</f>
        <v>33333.3</v>
      </c>
      <c r="R200" s="29">
        <f>K200-Q200</f>
        <v>0</v>
      </c>
      <c r="S200" s="26">
        <v>16618.14</v>
      </c>
      <c r="T200" s="27"/>
      <c r="U200" s="28"/>
      <c r="V200" s="29">
        <v>0</v>
      </c>
      <c r="W200" s="29">
        <v>16618.14</v>
      </c>
      <c r="X200" s="29">
        <v>0</v>
      </c>
      <c r="Y200" s="29">
        <f>V200+W200+X200</f>
        <v>16618.14</v>
      </c>
      <c r="Z200" s="29">
        <f>S200-Y200</f>
        <v>0</v>
      </c>
      <c r="AA200" s="26">
        <v>51782.22</v>
      </c>
      <c r="AB200" s="27"/>
      <c r="AC200" s="28"/>
      <c r="AD200" s="23">
        <v>14995.35</v>
      </c>
      <c r="AE200" s="29">
        <v>0</v>
      </c>
      <c r="AF200" s="29">
        <v>36755.67</v>
      </c>
      <c r="AG200" s="29">
        <f>AD200+AE200+AF200</f>
        <v>51751.02</v>
      </c>
      <c r="AH200" s="29">
        <f>AA200-AG200</f>
        <v>31.200000000004366</v>
      </c>
      <c r="AI200" s="26">
        <f t="shared" si="125"/>
        <v>150505.98</v>
      </c>
      <c r="AJ200" s="24">
        <f t="shared" si="132"/>
        <v>36.76</v>
      </c>
    </row>
    <row r="201" spans="1:36" ht="28.5" customHeight="1">
      <c r="A201" s="83"/>
      <c r="B201" s="37" t="s">
        <v>3</v>
      </c>
      <c r="C201" s="26">
        <v>130619.6</v>
      </c>
      <c r="D201" s="27">
        <v>479.06</v>
      </c>
      <c r="E201" s="28">
        <f>266.99+212.07</f>
        <v>479.06</v>
      </c>
      <c r="F201" s="29">
        <v>86852.35</v>
      </c>
      <c r="G201" s="29">
        <v>0</v>
      </c>
      <c r="H201" s="29">
        <v>43767.25</v>
      </c>
      <c r="I201" s="29">
        <f>F201+G201+H201</f>
        <v>130619.6</v>
      </c>
      <c r="J201" s="29">
        <f>C201-I201</f>
        <v>0</v>
      </c>
      <c r="K201" s="30">
        <v>120702.19</v>
      </c>
      <c r="L201" s="27">
        <v>460.58</v>
      </c>
      <c r="M201" s="28">
        <v>460.58</v>
      </c>
      <c r="N201" s="29">
        <v>4087.5</v>
      </c>
      <c r="O201" s="29">
        <v>116614.69</v>
      </c>
      <c r="P201" s="29">
        <v>0</v>
      </c>
      <c r="Q201" s="29">
        <f>N201+O201+P201</f>
        <v>120702.19</v>
      </c>
      <c r="R201" s="29">
        <f>K201-Q201</f>
        <v>0</v>
      </c>
      <c r="S201" s="26">
        <v>68362.06</v>
      </c>
      <c r="T201" s="22">
        <v>569.54</v>
      </c>
      <c r="U201" s="21">
        <v>569.54</v>
      </c>
      <c r="V201" s="29">
        <v>68362.06</v>
      </c>
      <c r="W201" s="29">
        <v>0</v>
      </c>
      <c r="X201" s="29">
        <v>0</v>
      </c>
      <c r="Y201" s="29">
        <f>V201+W201+X201</f>
        <v>68362.06</v>
      </c>
      <c r="Z201" s="29">
        <f>S201-Y201</f>
        <v>0</v>
      </c>
      <c r="AA201" s="26">
        <v>168326.90999999997</v>
      </c>
      <c r="AB201" s="27">
        <v>919.84</v>
      </c>
      <c r="AC201" s="21">
        <f>681.41+238.43</f>
        <v>919.8399999999999</v>
      </c>
      <c r="AD201" s="23">
        <v>43301.18</v>
      </c>
      <c r="AE201" s="29">
        <v>85042.09</v>
      </c>
      <c r="AF201" s="29">
        <v>39960.5</v>
      </c>
      <c r="AG201" s="29">
        <f>AD201+AE201+AF201</f>
        <v>168303.77</v>
      </c>
      <c r="AH201" s="29">
        <f>AA201-AG201</f>
        <v>23.139999999984866</v>
      </c>
      <c r="AI201" s="26">
        <f t="shared" si="125"/>
        <v>490439.77999999997</v>
      </c>
      <c r="AJ201" s="24">
        <f t="shared" si="132"/>
        <v>39.96</v>
      </c>
    </row>
    <row r="202" spans="1:36" ht="28.5" customHeight="1">
      <c r="A202" s="83"/>
      <c r="B202" s="37" t="s">
        <v>40</v>
      </c>
      <c r="C202" s="26">
        <v>404834.19</v>
      </c>
      <c r="D202" s="27"/>
      <c r="E202" s="28"/>
      <c r="F202" s="29">
        <v>225889.97</v>
      </c>
      <c r="G202" s="29">
        <v>0</v>
      </c>
      <c r="H202" s="29">
        <v>178944.22</v>
      </c>
      <c r="I202" s="29">
        <f>F202+G202+H202</f>
        <v>404834.19</v>
      </c>
      <c r="J202" s="29">
        <f>C202-I202</f>
        <v>0</v>
      </c>
      <c r="K202" s="26">
        <v>395328.29</v>
      </c>
      <c r="L202" s="27"/>
      <c r="M202" s="28"/>
      <c r="N202" s="29">
        <v>395328.29</v>
      </c>
      <c r="O202" s="29">
        <v>0</v>
      </c>
      <c r="P202" s="29">
        <v>0</v>
      </c>
      <c r="Q202" s="29">
        <f>N202+O202+P202</f>
        <v>395328.29</v>
      </c>
      <c r="R202" s="29">
        <f>K202-Q202</f>
        <v>0</v>
      </c>
      <c r="S202" s="26">
        <v>302255.37</v>
      </c>
      <c r="T202" s="27"/>
      <c r="U202" s="28"/>
      <c r="V202" s="29">
        <v>302255.37</v>
      </c>
      <c r="W202" s="29">
        <v>0</v>
      </c>
      <c r="X202" s="29">
        <v>0</v>
      </c>
      <c r="Y202" s="29">
        <f>V202+W202+X202</f>
        <v>302255.37</v>
      </c>
      <c r="Z202" s="31">
        <f>S202-Y202</f>
        <v>0</v>
      </c>
      <c r="AA202" s="26">
        <v>509945.4100000001</v>
      </c>
      <c r="AB202" s="27"/>
      <c r="AC202" s="28"/>
      <c r="AD202" s="23">
        <v>129923.64</v>
      </c>
      <c r="AE202" s="29">
        <v>279990.48</v>
      </c>
      <c r="AF202" s="29">
        <v>99983.52</v>
      </c>
      <c r="AG202" s="29">
        <f>AD202+AE202+AF202</f>
        <v>509897.64</v>
      </c>
      <c r="AH202" s="29">
        <f>AA202-AG202</f>
        <v>47.770000000076834</v>
      </c>
      <c r="AI202" s="26">
        <f t="shared" si="125"/>
        <v>1612363.2600000002</v>
      </c>
      <c r="AJ202" s="24">
        <f t="shared" si="132"/>
        <v>99.98</v>
      </c>
    </row>
    <row r="203" spans="1:36" ht="43.5" customHeight="1">
      <c r="A203" s="84"/>
      <c r="B203" s="17" t="s">
        <v>7</v>
      </c>
      <c r="C203" s="39">
        <f aca="true" t="shared" si="133" ref="C203:J203">C202+C201+C200</f>
        <v>584226.1100000001</v>
      </c>
      <c r="D203" s="40">
        <f>D202+D201+D200</f>
        <v>479.06</v>
      </c>
      <c r="E203" s="41">
        <f>E202+E201+E200</f>
        <v>479.06</v>
      </c>
      <c r="F203" s="39">
        <f t="shared" si="133"/>
        <v>343277.31</v>
      </c>
      <c r="G203" s="39">
        <f t="shared" si="133"/>
        <v>0</v>
      </c>
      <c r="H203" s="39">
        <f t="shared" si="133"/>
        <v>240948.8</v>
      </c>
      <c r="I203" s="39">
        <f t="shared" si="133"/>
        <v>584226.1100000001</v>
      </c>
      <c r="J203" s="39">
        <f t="shared" si="133"/>
        <v>0</v>
      </c>
      <c r="K203" s="39">
        <f aca="true" t="shared" si="134" ref="K203:R203">K202+K201+K200</f>
        <v>549363.78</v>
      </c>
      <c r="L203" s="40">
        <f t="shared" si="134"/>
        <v>460.58</v>
      </c>
      <c r="M203" s="41">
        <f t="shared" si="134"/>
        <v>460.58</v>
      </c>
      <c r="N203" s="39">
        <f t="shared" si="134"/>
        <v>399415.79</v>
      </c>
      <c r="O203" s="39">
        <f t="shared" si="134"/>
        <v>149947.99</v>
      </c>
      <c r="P203" s="39">
        <f t="shared" si="134"/>
        <v>0</v>
      </c>
      <c r="Q203" s="39">
        <f t="shared" si="134"/>
        <v>549363.78</v>
      </c>
      <c r="R203" s="39">
        <f t="shared" si="134"/>
        <v>0</v>
      </c>
      <c r="S203" s="39">
        <f aca="true" t="shared" si="135" ref="S203:AI203">S202+S201+S200</f>
        <v>387235.57</v>
      </c>
      <c r="T203" s="40">
        <f t="shared" si="135"/>
        <v>569.54</v>
      </c>
      <c r="U203" s="41">
        <f t="shared" si="135"/>
        <v>569.54</v>
      </c>
      <c r="V203" s="39">
        <f t="shared" si="135"/>
        <v>370617.43</v>
      </c>
      <c r="W203" s="39">
        <f t="shared" si="135"/>
        <v>16618.14</v>
      </c>
      <c r="X203" s="39">
        <f t="shared" si="135"/>
        <v>0</v>
      </c>
      <c r="Y203" s="39">
        <f t="shared" si="135"/>
        <v>387235.57</v>
      </c>
      <c r="Z203" s="39">
        <f t="shared" si="135"/>
        <v>0</v>
      </c>
      <c r="AA203" s="39">
        <f t="shared" si="135"/>
        <v>730054.54</v>
      </c>
      <c r="AB203" s="40">
        <f>AB202+AB201+AB200</f>
        <v>919.84</v>
      </c>
      <c r="AC203" s="41">
        <f>AC202+AC201+AC200</f>
        <v>919.8399999999999</v>
      </c>
      <c r="AD203" s="42">
        <f t="shared" si="135"/>
        <v>188220.17</v>
      </c>
      <c r="AE203" s="39">
        <f t="shared" si="135"/>
        <v>365032.56999999995</v>
      </c>
      <c r="AF203" s="39">
        <f t="shared" si="135"/>
        <v>176699.69</v>
      </c>
      <c r="AG203" s="39">
        <f t="shared" si="135"/>
        <v>729952.43</v>
      </c>
      <c r="AH203" s="39">
        <f t="shared" si="135"/>
        <v>102.11000000006607</v>
      </c>
      <c r="AI203" s="39">
        <f t="shared" si="135"/>
        <v>2253309.02</v>
      </c>
      <c r="AJ203" s="35">
        <f t="shared" si="132"/>
        <v>176.7</v>
      </c>
    </row>
    <row r="204" spans="1:36" ht="33.75" customHeight="1">
      <c r="A204" s="79" t="s">
        <v>194</v>
      </c>
      <c r="B204" s="37" t="s">
        <v>20</v>
      </c>
      <c r="C204" s="30">
        <v>14795060.729999999</v>
      </c>
      <c r="D204" s="57">
        <v>0</v>
      </c>
      <c r="E204" s="28">
        <v>0</v>
      </c>
      <c r="F204" s="29">
        <v>8662482.52</v>
      </c>
      <c r="G204" s="29">
        <v>3169462.94</v>
      </c>
      <c r="H204" s="29">
        <v>2963115.27</v>
      </c>
      <c r="I204" s="29">
        <f aca="true" t="shared" si="136" ref="I204:I235">F204+G204+H204</f>
        <v>14795060.729999999</v>
      </c>
      <c r="J204" s="29">
        <f aca="true" t="shared" si="137" ref="J204:J235">C204-I204</f>
        <v>0</v>
      </c>
      <c r="K204" s="30">
        <v>18332765.04</v>
      </c>
      <c r="L204" s="57">
        <v>0</v>
      </c>
      <c r="M204" s="28">
        <v>0</v>
      </c>
      <c r="N204" s="29">
        <v>7402106.58</v>
      </c>
      <c r="O204" s="29">
        <v>3891283.43</v>
      </c>
      <c r="P204" s="29">
        <v>7039375.03</v>
      </c>
      <c r="Q204" s="29">
        <f aca="true" t="shared" si="138" ref="Q204:Q235">N204+O204+P204</f>
        <v>18332765.04</v>
      </c>
      <c r="R204" s="29">
        <f aca="true" t="shared" si="139" ref="R204:R235">K204-Q204</f>
        <v>0</v>
      </c>
      <c r="S204" s="30">
        <v>17231403.48</v>
      </c>
      <c r="T204" s="57">
        <v>0</v>
      </c>
      <c r="U204" s="28">
        <v>0</v>
      </c>
      <c r="V204" s="29">
        <v>10956245.06</v>
      </c>
      <c r="W204" s="29">
        <v>1203010.52</v>
      </c>
      <c r="X204" s="29">
        <v>5072147.9</v>
      </c>
      <c r="Y204" s="29">
        <f aca="true" t="shared" si="140" ref="Y204:Y235">V204+W204+X204</f>
        <v>17231403.48</v>
      </c>
      <c r="Z204" s="29">
        <f aca="true" t="shared" si="141" ref="Z204:Z235">S204-Y204</f>
        <v>0</v>
      </c>
      <c r="AA204" s="30">
        <v>21079218.020000003</v>
      </c>
      <c r="AB204" s="57">
        <v>0</v>
      </c>
      <c r="AC204" s="28">
        <v>0</v>
      </c>
      <c r="AD204" s="23">
        <v>4262776.61</v>
      </c>
      <c r="AE204" s="29">
        <v>8242676.7</v>
      </c>
      <c r="AF204" s="29">
        <v>8304052.77</v>
      </c>
      <c r="AG204" s="29">
        <f aca="true" t="shared" si="142" ref="AG204:AG235">AD204+AE204+AF204</f>
        <v>20809506.08</v>
      </c>
      <c r="AH204" s="29">
        <f aca="true" t="shared" si="143" ref="AH204:AH235">AA204-AG204</f>
        <v>269711.94000000507</v>
      </c>
      <c r="AI204" s="30">
        <f>C204+D204+K204+L204+S204+T204+AA204+AB204</f>
        <v>71438447.27000001</v>
      </c>
      <c r="AJ204" s="24">
        <f t="shared" si="132"/>
        <v>8304.05</v>
      </c>
    </row>
    <row r="205" spans="1:36" ht="28.5" customHeight="1">
      <c r="A205" s="80"/>
      <c r="B205" s="37" t="s">
        <v>17</v>
      </c>
      <c r="C205" s="30">
        <v>823575</v>
      </c>
      <c r="D205" s="57">
        <v>0</v>
      </c>
      <c r="E205" s="28">
        <v>0</v>
      </c>
      <c r="F205" s="29">
        <v>249272.97</v>
      </c>
      <c r="G205" s="29">
        <v>184277.56</v>
      </c>
      <c r="H205" s="29">
        <v>390024.47</v>
      </c>
      <c r="I205" s="29">
        <f t="shared" si="136"/>
        <v>823575</v>
      </c>
      <c r="J205" s="29">
        <f t="shared" si="137"/>
        <v>0</v>
      </c>
      <c r="K205" s="30">
        <v>769736.96</v>
      </c>
      <c r="L205" s="57">
        <v>0</v>
      </c>
      <c r="M205" s="28">
        <v>0</v>
      </c>
      <c r="N205" s="29">
        <v>245921.44</v>
      </c>
      <c r="O205" s="29">
        <v>208277.96</v>
      </c>
      <c r="P205" s="29">
        <v>315537.56</v>
      </c>
      <c r="Q205" s="29">
        <f t="shared" si="138"/>
        <v>769736.96</v>
      </c>
      <c r="R205" s="29">
        <f t="shared" si="139"/>
        <v>0</v>
      </c>
      <c r="S205" s="30">
        <v>1176163.7999999998</v>
      </c>
      <c r="T205" s="57">
        <v>0</v>
      </c>
      <c r="U205" s="28">
        <v>0</v>
      </c>
      <c r="V205" s="29">
        <v>488306.12</v>
      </c>
      <c r="W205" s="29">
        <v>384077.79</v>
      </c>
      <c r="X205" s="29">
        <v>303779.89</v>
      </c>
      <c r="Y205" s="29">
        <f t="shared" si="140"/>
        <v>1176163.7999999998</v>
      </c>
      <c r="Z205" s="29">
        <f t="shared" si="141"/>
        <v>0</v>
      </c>
      <c r="AA205" s="30">
        <v>1398342.2</v>
      </c>
      <c r="AB205" s="57">
        <v>0</v>
      </c>
      <c r="AC205" s="28">
        <v>0</v>
      </c>
      <c r="AD205" s="23">
        <v>372630.78</v>
      </c>
      <c r="AE205" s="29">
        <v>464402.13</v>
      </c>
      <c r="AF205" s="29">
        <v>561309.16</v>
      </c>
      <c r="AG205" s="29">
        <f t="shared" si="142"/>
        <v>1398342.07</v>
      </c>
      <c r="AH205" s="29">
        <f t="shared" si="143"/>
        <v>0.1299999998882413</v>
      </c>
      <c r="AI205" s="30">
        <f aca="true" t="shared" si="144" ref="AI205:AI252">C205+D205+K205+L205+S205+T205+AA205+AB205</f>
        <v>4167817.96</v>
      </c>
      <c r="AJ205" s="24">
        <f aca="true" t="shared" si="145" ref="AJ205:AJ256">ROUND(AF205/1000,2)</f>
        <v>561.31</v>
      </c>
    </row>
    <row r="206" spans="1:36" ht="28.5" customHeight="1">
      <c r="A206" s="80"/>
      <c r="B206" s="37" t="s">
        <v>16</v>
      </c>
      <c r="C206" s="30">
        <v>5511615.800000001</v>
      </c>
      <c r="D206" s="57">
        <v>0</v>
      </c>
      <c r="E206" s="28">
        <v>0</v>
      </c>
      <c r="F206" s="43">
        <v>2048683.56</v>
      </c>
      <c r="G206" s="29">
        <v>2061301.84</v>
      </c>
      <c r="H206" s="29">
        <v>1401630.4</v>
      </c>
      <c r="I206" s="29">
        <f t="shared" si="136"/>
        <v>5511615.800000001</v>
      </c>
      <c r="J206" s="29">
        <f t="shared" si="137"/>
        <v>0</v>
      </c>
      <c r="K206" s="30">
        <v>8011355.62</v>
      </c>
      <c r="L206" s="57">
        <v>0</v>
      </c>
      <c r="M206" s="28">
        <v>0</v>
      </c>
      <c r="N206" s="43">
        <v>2587631.56</v>
      </c>
      <c r="O206" s="29">
        <v>2883833.82</v>
      </c>
      <c r="P206" s="29">
        <v>2539890.24</v>
      </c>
      <c r="Q206" s="29">
        <f t="shared" si="138"/>
        <v>8011355.62</v>
      </c>
      <c r="R206" s="29">
        <f t="shared" si="139"/>
        <v>0</v>
      </c>
      <c r="S206" s="30">
        <v>5948142.840000001</v>
      </c>
      <c r="T206" s="57">
        <v>0</v>
      </c>
      <c r="U206" s="28">
        <v>0</v>
      </c>
      <c r="V206" s="43">
        <v>2148048.58</v>
      </c>
      <c r="W206" s="29">
        <v>3706706.98</v>
      </c>
      <c r="X206" s="29">
        <v>93387.28</v>
      </c>
      <c r="Y206" s="29">
        <f t="shared" si="140"/>
        <v>5948142.840000001</v>
      </c>
      <c r="Z206" s="31">
        <f t="shared" si="141"/>
        <v>0</v>
      </c>
      <c r="AA206" s="30">
        <v>8197836.859999998</v>
      </c>
      <c r="AB206" s="57">
        <v>0</v>
      </c>
      <c r="AC206" s="28">
        <v>0</v>
      </c>
      <c r="AD206" s="38">
        <v>1441529.48</v>
      </c>
      <c r="AE206" s="29">
        <v>3044642.31</v>
      </c>
      <c r="AF206" s="29">
        <v>3431967.24</v>
      </c>
      <c r="AG206" s="29">
        <f t="shared" si="142"/>
        <v>7918139.03</v>
      </c>
      <c r="AH206" s="29">
        <f t="shared" si="143"/>
        <v>279697.8299999973</v>
      </c>
      <c r="AI206" s="30">
        <f t="shared" si="144"/>
        <v>27668951.119999997</v>
      </c>
      <c r="AJ206" s="24">
        <f t="shared" si="145"/>
        <v>3431.97</v>
      </c>
    </row>
    <row r="207" spans="1:36" ht="28.5" customHeight="1">
      <c r="A207" s="80"/>
      <c r="B207" s="37" t="s">
        <v>22</v>
      </c>
      <c r="C207" s="30">
        <v>0</v>
      </c>
      <c r="D207" s="57">
        <v>0</v>
      </c>
      <c r="E207" s="28">
        <v>0</v>
      </c>
      <c r="F207" s="29">
        <v>0</v>
      </c>
      <c r="G207" s="29">
        <v>0</v>
      </c>
      <c r="H207" s="29">
        <v>0</v>
      </c>
      <c r="I207" s="29">
        <f t="shared" si="136"/>
        <v>0</v>
      </c>
      <c r="J207" s="29">
        <f t="shared" si="137"/>
        <v>0</v>
      </c>
      <c r="K207" s="30">
        <v>294431.57</v>
      </c>
      <c r="L207" s="57">
        <v>0</v>
      </c>
      <c r="M207" s="28">
        <v>0</v>
      </c>
      <c r="N207" s="29">
        <v>98371.63</v>
      </c>
      <c r="O207" s="29">
        <v>185319.56</v>
      </c>
      <c r="P207" s="29">
        <v>10740.38</v>
      </c>
      <c r="Q207" s="29">
        <f t="shared" si="138"/>
        <v>294431.57</v>
      </c>
      <c r="R207" s="29">
        <f t="shared" si="139"/>
        <v>0</v>
      </c>
      <c r="S207" s="30">
        <v>171233.04</v>
      </c>
      <c r="T207" s="57">
        <v>0</v>
      </c>
      <c r="U207" s="28">
        <v>0</v>
      </c>
      <c r="V207" s="29">
        <v>160581.19</v>
      </c>
      <c r="W207" s="29">
        <v>0</v>
      </c>
      <c r="X207" s="29">
        <v>10651.85</v>
      </c>
      <c r="Y207" s="29">
        <f t="shared" si="140"/>
        <v>171233.04</v>
      </c>
      <c r="Z207" s="29">
        <f t="shared" si="141"/>
        <v>0</v>
      </c>
      <c r="AA207" s="30">
        <v>189033.51</v>
      </c>
      <c r="AB207" s="57">
        <v>0</v>
      </c>
      <c r="AC207" s="28">
        <v>0</v>
      </c>
      <c r="AD207" s="23">
        <v>50147.63</v>
      </c>
      <c r="AE207" s="29">
        <v>74651.48</v>
      </c>
      <c r="AF207" s="29">
        <v>62209.57</v>
      </c>
      <c r="AG207" s="29">
        <f t="shared" si="142"/>
        <v>187008.68</v>
      </c>
      <c r="AH207" s="29">
        <f t="shared" si="143"/>
        <v>2024.8300000000163</v>
      </c>
      <c r="AI207" s="30">
        <f t="shared" si="144"/>
        <v>654698.12</v>
      </c>
      <c r="AJ207" s="24">
        <f t="shared" si="145"/>
        <v>62.21</v>
      </c>
    </row>
    <row r="208" spans="1:69" s="58" customFormat="1" ht="28.5" customHeight="1">
      <c r="A208" s="80"/>
      <c r="B208" s="37" t="s">
        <v>12</v>
      </c>
      <c r="C208" s="30">
        <v>6978003.8100000005</v>
      </c>
      <c r="D208" s="57">
        <v>0</v>
      </c>
      <c r="E208" s="28">
        <v>0</v>
      </c>
      <c r="F208" s="29">
        <v>1351739.17</v>
      </c>
      <c r="G208" s="29">
        <v>2739408.74</v>
      </c>
      <c r="H208" s="29">
        <v>2886855.9</v>
      </c>
      <c r="I208" s="29">
        <f t="shared" si="136"/>
        <v>6978003.8100000005</v>
      </c>
      <c r="J208" s="29">
        <f t="shared" si="137"/>
        <v>0</v>
      </c>
      <c r="K208" s="30">
        <v>5619310.86</v>
      </c>
      <c r="L208" s="57">
        <v>0</v>
      </c>
      <c r="M208" s="28">
        <v>0</v>
      </c>
      <c r="N208" s="29">
        <v>1785789.79</v>
      </c>
      <c r="O208" s="29">
        <v>1758378.96</v>
      </c>
      <c r="P208" s="2">
        <v>2075142.11</v>
      </c>
      <c r="Q208" s="29">
        <f>N208+O208+P208</f>
        <v>5619310.86</v>
      </c>
      <c r="R208" s="29">
        <f t="shared" si="139"/>
        <v>0</v>
      </c>
      <c r="S208" s="30">
        <v>8811814.29</v>
      </c>
      <c r="T208" s="57">
        <v>0</v>
      </c>
      <c r="U208" s="28">
        <v>0</v>
      </c>
      <c r="V208" s="29">
        <v>3181872.63</v>
      </c>
      <c r="W208" s="29">
        <v>4353579.35</v>
      </c>
      <c r="X208" s="29">
        <v>1276362.31</v>
      </c>
      <c r="Y208" s="29">
        <f t="shared" si="140"/>
        <v>8811814.29</v>
      </c>
      <c r="Z208" s="29">
        <f t="shared" si="141"/>
        <v>0</v>
      </c>
      <c r="AA208" s="30">
        <v>8674096.850000001</v>
      </c>
      <c r="AB208" s="57">
        <v>0</v>
      </c>
      <c r="AC208" s="28">
        <v>0</v>
      </c>
      <c r="AD208" s="23">
        <v>3650506.84</v>
      </c>
      <c r="AE208" s="29">
        <v>3399494.3</v>
      </c>
      <c r="AF208" s="29">
        <v>1622725.42</v>
      </c>
      <c r="AG208" s="29">
        <f t="shared" si="142"/>
        <v>8672726.559999999</v>
      </c>
      <c r="AH208" s="29">
        <f t="shared" si="143"/>
        <v>1370.2900000028312</v>
      </c>
      <c r="AI208" s="30">
        <f t="shared" si="144"/>
        <v>30083225.810000002</v>
      </c>
      <c r="AJ208" s="24">
        <f t="shared" si="145"/>
        <v>1622.73</v>
      </c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</row>
    <row r="209" spans="1:36" ht="28.5" customHeight="1">
      <c r="A209" s="80"/>
      <c r="B209" s="37" t="s">
        <v>24</v>
      </c>
      <c r="C209" s="30">
        <v>1940274.6800000002</v>
      </c>
      <c r="D209" s="57">
        <v>0</v>
      </c>
      <c r="E209" s="28">
        <v>0</v>
      </c>
      <c r="F209" s="29">
        <v>498727.32</v>
      </c>
      <c r="G209" s="29">
        <v>851163.78</v>
      </c>
      <c r="H209" s="29">
        <v>590383.58</v>
      </c>
      <c r="I209" s="29">
        <f t="shared" si="136"/>
        <v>1940274.6800000002</v>
      </c>
      <c r="J209" s="29">
        <f t="shared" si="137"/>
        <v>0</v>
      </c>
      <c r="K209" s="30">
        <v>2020165.2400000002</v>
      </c>
      <c r="L209" s="57">
        <v>0</v>
      </c>
      <c r="M209" s="28">
        <v>0</v>
      </c>
      <c r="N209" s="29">
        <v>241036.05</v>
      </c>
      <c r="O209" s="29">
        <v>1241459.29</v>
      </c>
      <c r="P209" s="29">
        <v>537669.9</v>
      </c>
      <c r="Q209" s="29">
        <f t="shared" si="138"/>
        <v>2020165.2400000002</v>
      </c>
      <c r="R209" s="29">
        <f t="shared" si="139"/>
        <v>0</v>
      </c>
      <c r="S209" s="30">
        <v>2333649.88</v>
      </c>
      <c r="T209" s="57">
        <v>0</v>
      </c>
      <c r="U209" s="28">
        <v>0</v>
      </c>
      <c r="V209" s="29">
        <v>1386600.04</v>
      </c>
      <c r="W209" s="29">
        <v>821580.27</v>
      </c>
      <c r="X209" s="29">
        <v>125469.57</v>
      </c>
      <c r="Y209" s="29">
        <f t="shared" si="140"/>
        <v>2333649.88</v>
      </c>
      <c r="Z209" s="29">
        <f t="shared" si="141"/>
        <v>0</v>
      </c>
      <c r="AA209" s="30">
        <v>2265430.9799999995</v>
      </c>
      <c r="AB209" s="57">
        <v>0</v>
      </c>
      <c r="AC209" s="28">
        <v>0</v>
      </c>
      <c r="AD209" s="23">
        <v>609831.52</v>
      </c>
      <c r="AE209" s="29">
        <v>552756.53</v>
      </c>
      <c r="AF209" s="29">
        <v>1096995.2</v>
      </c>
      <c r="AG209" s="29">
        <f t="shared" si="142"/>
        <v>2259583.25</v>
      </c>
      <c r="AH209" s="29">
        <f t="shared" si="143"/>
        <v>5847.729999999516</v>
      </c>
      <c r="AI209" s="30">
        <f t="shared" si="144"/>
        <v>8559520.780000001</v>
      </c>
      <c r="AJ209" s="24">
        <f t="shared" si="145"/>
        <v>1097</v>
      </c>
    </row>
    <row r="210" spans="1:36" ht="28.5" customHeight="1">
      <c r="A210" s="80"/>
      <c r="B210" s="37" t="s">
        <v>10</v>
      </c>
      <c r="C210" s="30">
        <v>1978747.6800000002</v>
      </c>
      <c r="D210" s="57">
        <v>0</v>
      </c>
      <c r="E210" s="28">
        <v>0</v>
      </c>
      <c r="F210" s="29">
        <v>561661.79</v>
      </c>
      <c r="G210" s="29">
        <v>761457.43</v>
      </c>
      <c r="H210" s="29">
        <v>655628.46</v>
      </c>
      <c r="I210" s="29">
        <f t="shared" si="136"/>
        <v>1978747.6800000002</v>
      </c>
      <c r="J210" s="29">
        <f t="shared" si="137"/>
        <v>0</v>
      </c>
      <c r="K210" s="30">
        <v>3349738.9800000004</v>
      </c>
      <c r="L210" s="57">
        <v>0</v>
      </c>
      <c r="M210" s="28">
        <v>0</v>
      </c>
      <c r="N210" s="29">
        <v>1138921.34</v>
      </c>
      <c r="O210" s="29">
        <v>835643.04</v>
      </c>
      <c r="P210" s="29">
        <v>1375174.6</v>
      </c>
      <c r="Q210" s="29">
        <f t="shared" si="138"/>
        <v>3349738.9800000004</v>
      </c>
      <c r="R210" s="29">
        <f t="shared" si="139"/>
        <v>0</v>
      </c>
      <c r="S210" s="30">
        <v>3542724.88</v>
      </c>
      <c r="T210" s="57">
        <v>0</v>
      </c>
      <c r="U210" s="28">
        <v>0</v>
      </c>
      <c r="V210" s="29">
        <v>1937045.06</v>
      </c>
      <c r="W210" s="29">
        <v>786542.19</v>
      </c>
      <c r="X210" s="29">
        <v>819137.63</v>
      </c>
      <c r="Y210" s="29">
        <f t="shared" si="140"/>
        <v>3542724.88</v>
      </c>
      <c r="Z210" s="29">
        <f t="shared" si="141"/>
        <v>0</v>
      </c>
      <c r="AA210" s="30">
        <v>5085073.879999999</v>
      </c>
      <c r="AB210" s="57">
        <v>0</v>
      </c>
      <c r="AC210" s="28">
        <v>0</v>
      </c>
      <c r="AD210" s="23">
        <v>1881070.44</v>
      </c>
      <c r="AE210" s="29">
        <v>1126089.9</v>
      </c>
      <c r="AF210" s="29">
        <v>2077398.91</v>
      </c>
      <c r="AG210" s="29">
        <f t="shared" si="142"/>
        <v>5084559.25</v>
      </c>
      <c r="AH210" s="29">
        <f t="shared" si="143"/>
        <v>514.6299999989569</v>
      </c>
      <c r="AI210" s="30">
        <f t="shared" si="144"/>
        <v>13956285.419999998</v>
      </c>
      <c r="AJ210" s="24">
        <f t="shared" si="145"/>
        <v>2077.4</v>
      </c>
    </row>
    <row r="211" spans="1:36" ht="28.5" customHeight="1">
      <c r="A211" s="80"/>
      <c r="B211" s="37" t="s">
        <v>27</v>
      </c>
      <c r="C211" s="30">
        <v>980395.4299999999</v>
      </c>
      <c r="D211" s="57">
        <v>0</v>
      </c>
      <c r="E211" s="28">
        <v>0</v>
      </c>
      <c r="F211" s="29">
        <v>305710.08</v>
      </c>
      <c r="G211" s="29">
        <v>268623.63</v>
      </c>
      <c r="H211" s="29">
        <v>406061.72</v>
      </c>
      <c r="I211" s="29">
        <f t="shared" si="136"/>
        <v>980395.4299999999</v>
      </c>
      <c r="J211" s="29">
        <f t="shared" si="137"/>
        <v>0</v>
      </c>
      <c r="K211" s="30">
        <v>2459898.6</v>
      </c>
      <c r="L211" s="57">
        <v>0</v>
      </c>
      <c r="M211" s="28">
        <v>0</v>
      </c>
      <c r="N211" s="29">
        <v>732834.69</v>
      </c>
      <c r="O211" s="29">
        <v>803126.83</v>
      </c>
      <c r="P211" s="29">
        <v>923937.08</v>
      </c>
      <c r="Q211" s="29">
        <f t="shared" si="138"/>
        <v>2459898.6</v>
      </c>
      <c r="R211" s="29">
        <f t="shared" si="139"/>
        <v>0</v>
      </c>
      <c r="S211" s="30">
        <v>2306960.92</v>
      </c>
      <c r="T211" s="57">
        <v>0</v>
      </c>
      <c r="U211" s="28">
        <v>0</v>
      </c>
      <c r="V211" s="29">
        <v>417748.85</v>
      </c>
      <c r="W211" s="29">
        <v>496657.65</v>
      </c>
      <c r="X211" s="29">
        <v>1392554.42</v>
      </c>
      <c r="Y211" s="29">
        <f t="shared" si="140"/>
        <v>2306960.92</v>
      </c>
      <c r="Z211" s="29">
        <f t="shared" si="141"/>
        <v>0</v>
      </c>
      <c r="AA211" s="30">
        <v>1390937.89</v>
      </c>
      <c r="AB211" s="57">
        <v>0</v>
      </c>
      <c r="AC211" s="28">
        <v>0</v>
      </c>
      <c r="AD211" s="23">
        <v>0</v>
      </c>
      <c r="AE211" s="29">
        <v>641588.17</v>
      </c>
      <c r="AF211" s="29">
        <v>747288.94</v>
      </c>
      <c r="AG211" s="29">
        <f t="shared" si="142"/>
        <v>1388877.1099999999</v>
      </c>
      <c r="AH211" s="29">
        <f t="shared" si="143"/>
        <v>2060.780000000028</v>
      </c>
      <c r="AI211" s="30">
        <f t="shared" si="144"/>
        <v>7138192.84</v>
      </c>
      <c r="AJ211" s="24">
        <f t="shared" si="145"/>
        <v>747.29</v>
      </c>
    </row>
    <row r="212" spans="1:36" ht="28.5" customHeight="1">
      <c r="A212" s="80"/>
      <c r="B212" s="37" t="s">
        <v>18</v>
      </c>
      <c r="C212" s="30">
        <v>6548107.61</v>
      </c>
      <c r="D212" s="57">
        <v>0</v>
      </c>
      <c r="E212" s="28">
        <v>0</v>
      </c>
      <c r="F212" s="29">
        <v>2748273.47</v>
      </c>
      <c r="G212" s="29">
        <v>2533512.72</v>
      </c>
      <c r="H212" s="29">
        <v>1266321.42</v>
      </c>
      <c r="I212" s="29">
        <f t="shared" si="136"/>
        <v>6548107.61</v>
      </c>
      <c r="J212" s="29">
        <f t="shared" si="137"/>
        <v>0</v>
      </c>
      <c r="K212" s="30">
        <v>9481355.49</v>
      </c>
      <c r="L212" s="57">
        <v>0</v>
      </c>
      <c r="M212" s="28">
        <v>0</v>
      </c>
      <c r="N212" s="29">
        <v>3778866.01</v>
      </c>
      <c r="O212" s="29">
        <v>2700580.63</v>
      </c>
      <c r="P212" s="29">
        <v>3001908.85</v>
      </c>
      <c r="Q212" s="29">
        <f t="shared" si="138"/>
        <v>9481355.49</v>
      </c>
      <c r="R212" s="29">
        <f t="shared" si="139"/>
        <v>0</v>
      </c>
      <c r="S212" s="30">
        <v>8245201.6</v>
      </c>
      <c r="T212" s="57">
        <v>0</v>
      </c>
      <c r="U212" s="28">
        <v>0</v>
      </c>
      <c r="V212" s="29">
        <v>4245308.06</v>
      </c>
      <c r="W212" s="29">
        <v>1881367.38</v>
      </c>
      <c r="X212" s="29">
        <v>2118526.16</v>
      </c>
      <c r="Y212" s="29">
        <f t="shared" si="140"/>
        <v>8245201.6</v>
      </c>
      <c r="Z212" s="29">
        <f t="shared" si="141"/>
        <v>0</v>
      </c>
      <c r="AA212" s="30">
        <v>7556786.790000001</v>
      </c>
      <c r="AB212" s="57">
        <v>0</v>
      </c>
      <c r="AC212" s="28">
        <v>0</v>
      </c>
      <c r="AD212" s="23">
        <v>2153016.37</v>
      </c>
      <c r="AE212" s="29">
        <v>3034305.93</v>
      </c>
      <c r="AF212" s="29">
        <v>2369017.33</v>
      </c>
      <c r="AG212" s="29">
        <f t="shared" si="142"/>
        <v>7556339.630000001</v>
      </c>
      <c r="AH212" s="29">
        <f t="shared" si="143"/>
        <v>447.160000000149</v>
      </c>
      <c r="AI212" s="30">
        <f t="shared" si="144"/>
        <v>31831451.490000002</v>
      </c>
      <c r="AJ212" s="24">
        <f t="shared" si="145"/>
        <v>2369.02</v>
      </c>
    </row>
    <row r="213" spans="1:69" s="59" customFormat="1" ht="28.5" customHeight="1">
      <c r="A213" s="80"/>
      <c r="B213" s="37" t="s">
        <v>29</v>
      </c>
      <c r="C213" s="30">
        <v>6018584.2299999995</v>
      </c>
      <c r="D213" s="57">
        <v>0</v>
      </c>
      <c r="E213" s="28">
        <v>0</v>
      </c>
      <c r="F213" s="29">
        <v>2656112.53</v>
      </c>
      <c r="G213" s="29">
        <v>1299461.94</v>
      </c>
      <c r="H213" s="29">
        <v>2063009.76</v>
      </c>
      <c r="I213" s="29">
        <f t="shared" si="136"/>
        <v>6018584.2299999995</v>
      </c>
      <c r="J213" s="29">
        <f t="shared" si="137"/>
        <v>0</v>
      </c>
      <c r="K213" s="30">
        <v>10486432.290000001</v>
      </c>
      <c r="L213" s="57">
        <v>0</v>
      </c>
      <c r="M213" s="28">
        <v>0</v>
      </c>
      <c r="N213" s="29">
        <v>4025048.05</v>
      </c>
      <c r="O213" s="29">
        <v>2642832.68</v>
      </c>
      <c r="P213" s="29">
        <v>3818551.56</v>
      </c>
      <c r="Q213" s="29">
        <f t="shared" si="138"/>
        <v>10486432.290000001</v>
      </c>
      <c r="R213" s="29">
        <f t="shared" si="139"/>
        <v>0</v>
      </c>
      <c r="S213" s="30">
        <v>9164056.370000001</v>
      </c>
      <c r="T213" s="57">
        <v>0</v>
      </c>
      <c r="U213" s="28">
        <v>0</v>
      </c>
      <c r="V213" s="29">
        <v>3022139.49</v>
      </c>
      <c r="W213" s="29">
        <v>4427982.44</v>
      </c>
      <c r="X213" s="29">
        <v>1713934.44</v>
      </c>
      <c r="Y213" s="29">
        <f t="shared" si="140"/>
        <v>9164056.370000001</v>
      </c>
      <c r="Z213" s="29">
        <f t="shared" si="141"/>
        <v>0</v>
      </c>
      <c r="AA213" s="30">
        <v>10437813.099999998</v>
      </c>
      <c r="AB213" s="57">
        <v>0</v>
      </c>
      <c r="AC213" s="28">
        <v>0</v>
      </c>
      <c r="AD213" s="23">
        <v>2935775.68</v>
      </c>
      <c r="AE213" s="29">
        <v>3537777.46</v>
      </c>
      <c r="AF213" s="29">
        <v>3962835.84</v>
      </c>
      <c r="AG213" s="29">
        <f t="shared" si="142"/>
        <v>10436388.98</v>
      </c>
      <c r="AH213" s="29">
        <f t="shared" si="143"/>
        <v>1424.1199999973178</v>
      </c>
      <c r="AI213" s="30">
        <f t="shared" si="144"/>
        <v>36106885.989999995</v>
      </c>
      <c r="AJ213" s="24">
        <f t="shared" si="145"/>
        <v>3962.84</v>
      </c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</row>
    <row r="214" spans="1:36" ht="26.25" customHeight="1">
      <c r="A214" s="80"/>
      <c r="B214" s="37" t="s">
        <v>42</v>
      </c>
      <c r="C214" s="30">
        <v>10530931.86</v>
      </c>
      <c r="D214" s="57">
        <v>0</v>
      </c>
      <c r="E214" s="28">
        <v>0</v>
      </c>
      <c r="F214" s="29">
        <v>3886292.72</v>
      </c>
      <c r="G214" s="29">
        <v>2117642.01</v>
      </c>
      <c r="H214" s="29">
        <v>4526997.13</v>
      </c>
      <c r="I214" s="29">
        <f t="shared" si="136"/>
        <v>10530931.86</v>
      </c>
      <c r="J214" s="29">
        <f t="shared" si="137"/>
        <v>0</v>
      </c>
      <c r="K214" s="30">
        <v>7554280.59</v>
      </c>
      <c r="L214" s="57">
        <v>0</v>
      </c>
      <c r="M214" s="28">
        <v>0</v>
      </c>
      <c r="N214" s="29">
        <v>2795178.16</v>
      </c>
      <c r="O214" s="29">
        <v>2281275.01</v>
      </c>
      <c r="P214" s="29">
        <v>2477827.42</v>
      </c>
      <c r="Q214" s="29">
        <f t="shared" si="138"/>
        <v>7554280.59</v>
      </c>
      <c r="R214" s="29">
        <f t="shared" si="139"/>
        <v>0</v>
      </c>
      <c r="S214" s="30">
        <v>9975368.969999999</v>
      </c>
      <c r="T214" s="57">
        <v>0</v>
      </c>
      <c r="U214" s="28">
        <v>0</v>
      </c>
      <c r="V214" s="29">
        <v>4393439.99</v>
      </c>
      <c r="W214" s="29">
        <v>3314713.18</v>
      </c>
      <c r="X214" s="29">
        <v>2267215.8</v>
      </c>
      <c r="Y214" s="29">
        <f t="shared" si="140"/>
        <v>9975368.969999999</v>
      </c>
      <c r="Z214" s="29">
        <f t="shared" si="141"/>
        <v>0</v>
      </c>
      <c r="AA214" s="30">
        <v>8962778.330000002</v>
      </c>
      <c r="AB214" s="57">
        <v>0</v>
      </c>
      <c r="AC214" s="28">
        <v>0</v>
      </c>
      <c r="AD214" s="23">
        <v>2363338.01</v>
      </c>
      <c r="AE214" s="29">
        <v>3124212.36</v>
      </c>
      <c r="AF214" s="29">
        <v>3470272.25</v>
      </c>
      <c r="AG214" s="29">
        <f t="shared" si="142"/>
        <v>8957822.62</v>
      </c>
      <c r="AH214" s="29">
        <f t="shared" si="143"/>
        <v>4955.710000002757</v>
      </c>
      <c r="AI214" s="30">
        <f t="shared" si="144"/>
        <v>37023359.75</v>
      </c>
      <c r="AJ214" s="24">
        <f t="shared" si="145"/>
        <v>3470.27</v>
      </c>
    </row>
    <row r="215" spans="1:36" ht="40.5" customHeight="1">
      <c r="A215" s="80"/>
      <c r="B215" s="37" t="s">
        <v>51</v>
      </c>
      <c r="C215" s="30">
        <v>7005656.92</v>
      </c>
      <c r="D215" s="57">
        <v>0</v>
      </c>
      <c r="E215" s="28">
        <v>0</v>
      </c>
      <c r="F215" s="29">
        <v>2824761.16</v>
      </c>
      <c r="G215" s="29">
        <v>2136813.94</v>
      </c>
      <c r="H215" s="29">
        <v>2044081.82</v>
      </c>
      <c r="I215" s="29">
        <f t="shared" si="136"/>
        <v>7005656.92</v>
      </c>
      <c r="J215" s="29">
        <f t="shared" si="137"/>
        <v>0</v>
      </c>
      <c r="K215" s="30">
        <v>4366384.86</v>
      </c>
      <c r="L215" s="57">
        <v>0</v>
      </c>
      <c r="M215" s="28">
        <v>0</v>
      </c>
      <c r="N215" s="29">
        <v>2038117.82</v>
      </c>
      <c r="O215" s="29">
        <v>1474841.97</v>
      </c>
      <c r="P215" s="29">
        <v>853425.07</v>
      </c>
      <c r="Q215" s="29">
        <f t="shared" si="138"/>
        <v>4366384.86</v>
      </c>
      <c r="R215" s="29">
        <f t="shared" si="139"/>
        <v>0</v>
      </c>
      <c r="S215" s="30">
        <v>4695825.01</v>
      </c>
      <c r="T215" s="57">
        <v>0</v>
      </c>
      <c r="U215" s="28">
        <v>0</v>
      </c>
      <c r="V215" s="29">
        <v>1716676.09</v>
      </c>
      <c r="W215" s="29">
        <v>2378747.17</v>
      </c>
      <c r="X215" s="29">
        <v>600401.75</v>
      </c>
      <c r="Y215" s="29">
        <f t="shared" si="140"/>
        <v>4695825.01</v>
      </c>
      <c r="Z215" s="29">
        <f t="shared" si="141"/>
        <v>0</v>
      </c>
      <c r="AA215" s="30">
        <v>5761903.739999999</v>
      </c>
      <c r="AB215" s="57">
        <v>0</v>
      </c>
      <c r="AC215" s="28">
        <v>0</v>
      </c>
      <c r="AD215" s="23">
        <v>1960407.68</v>
      </c>
      <c r="AE215" s="29">
        <v>1802668.5</v>
      </c>
      <c r="AF215" s="29">
        <v>1995448.38</v>
      </c>
      <c r="AG215" s="29">
        <f t="shared" si="142"/>
        <v>5758524.56</v>
      </c>
      <c r="AH215" s="29">
        <f t="shared" si="143"/>
        <v>3379.179999999702</v>
      </c>
      <c r="AI215" s="30">
        <f t="shared" si="144"/>
        <v>21829770.53</v>
      </c>
      <c r="AJ215" s="24">
        <f t="shared" si="145"/>
        <v>1995.45</v>
      </c>
    </row>
    <row r="216" spans="1:36" ht="30" customHeight="1">
      <c r="A216" s="80"/>
      <c r="B216" s="37" t="s">
        <v>105</v>
      </c>
      <c r="C216" s="30">
        <v>649990.36</v>
      </c>
      <c r="D216" s="57">
        <v>0</v>
      </c>
      <c r="E216" s="28">
        <v>0</v>
      </c>
      <c r="F216" s="29">
        <v>185853.23</v>
      </c>
      <c r="G216" s="29">
        <v>262525.8</v>
      </c>
      <c r="H216" s="29">
        <v>201611.33</v>
      </c>
      <c r="I216" s="29">
        <f t="shared" si="136"/>
        <v>649990.36</v>
      </c>
      <c r="J216" s="29">
        <f t="shared" si="137"/>
        <v>0</v>
      </c>
      <c r="K216" s="30">
        <v>968556.95</v>
      </c>
      <c r="L216" s="57">
        <v>0</v>
      </c>
      <c r="M216" s="28">
        <v>0</v>
      </c>
      <c r="N216" s="29">
        <v>166325.37</v>
      </c>
      <c r="O216" s="29">
        <v>154086.13</v>
      </c>
      <c r="P216" s="29">
        <v>648145.45</v>
      </c>
      <c r="Q216" s="29">
        <f t="shared" si="138"/>
        <v>968556.95</v>
      </c>
      <c r="R216" s="29">
        <f t="shared" si="139"/>
        <v>0</v>
      </c>
      <c r="S216" s="30">
        <v>670268.8400000001</v>
      </c>
      <c r="T216" s="57">
        <v>0</v>
      </c>
      <c r="U216" s="28">
        <v>0</v>
      </c>
      <c r="V216" s="29">
        <v>140415.79</v>
      </c>
      <c r="W216" s="29">
        <v>188267.36</v>
      </c>
      <c r="X216" s="29">
        <v>341585.69</v>
      </c>
      <c r="Y216" s="29">
        <f t="shared" si="140"/>
        <v>670268.8400000001</v>
      </c>
      <c r="Z216" s="29">
        <f t="shared" si="141"/>
        <v>0</v>
      </c>
      <c r="AA216" s="30">
        <v>626638</v>
      </c>
      <c r="AB216" s="57">
        <v>0</v>
      </c>
      <c r="AC216" s="28">
        <v>0</v>
      </c>
      <c r="AD216" s="23">
        <v>235986.4</v>
      </c>
      <c r="AE216" s="29">
        <v>63976.11</v>
      </c>
      <c r="AF216" s="29">
        <v>235952.61</v>
      </c>
      <c r="AG216" s="29">
        <f t="shared" si="142"/>
        <v>535915.12</v>
      </c>
      <c r="AH216" s="29">
        <f t="shared" si="143"/>
        <v>90722.88</v>
      </c>
      <c r="AI216" s="30">
        <f t="shared" si="144"/>
        <v>2915454.1500000004</v>
      </c>
      <c r="AJ216" s="24">
        <f t="shared" si="145"/>
        <v>235.95</v>
      </c>
    </row>
    <row r="217" spans="1:36" ht="33" customHeight="1">
      <c r="A217" s="80"/>
      <c r="B217" s="37" t="s">
        <v>106</v>
      </c>
      <c r="C217" s="30">
        <v>808159.54</v>
      </c>
      <c r="D217" s="57">
        <v>0</v>
      </c>
      <c r="E217" s="28">
        <v>0</v>
      </c>
      <c r="F217" s="29">
        <v>536212.48</v>
      </c>
      <c r="G217" s="29">
        <v>0</v>
      </c>
      <c r="H217" s="29">
        <v>271947.06</v>
      </c>
      <c r="I217" s="29">
        <f t="shared" si="136"/>
        <v>808159.54</v>
      </c>
      <c r="J217" s="29">
        <f t="shared" si="137"/>
        <v>0</v>
      </c>
      <c r="K217" s="30">
        <v>791127.58</v>
      </c>
      <c r="L217" s="57">
        <v>0</v>
      </c>
      <c r="M217" s="28">
        <v>0</v>
      </c>
      <c r="N217" s="29">
        <v>494205.63</v>
      </c>
      <c r="O217" s="29">
        <v>268748.07</v>
      </c>
      <c r="P217" s="29">
        <v>28173.88</v>
      </c>
      <c r="Q217" s="29">
        <f t="shared" si="138"/>
        <v>791127.58</v>
      </c>
      <c r="R217" s="29">
        <f t="shared" si="139"/>
        <v>0</v>
      </c>
      <c r="S217" s="30">
        <v>1141201.37</v>
      </c>
      <c r="T217" s="57">
        <v>0</v>
      </c>
      <c r="U217" s="28">
        <v>0</v>
      </c>
      <c r="V217" s="29">
        <v>591605.94</v>
      </c>
      <c r="W217" s="29">
        <v>549595.43</v>
      </c>
      <c r="X217" s="29">
        <v>0</v>
      </c>
      <c r="Y217" s="29">
        <f t="shared" si="140"/>
        <v>1141201.37</v>
      </c>
      <c r="Z217" s="29">
        <f t="shared" si="141"/>
        <v>0</v>
      </c>
      <c r="AA217" s="30">
        <v>985761.12</v>
      </c>
      <c r="AB217" s="57">
        <v>0</v>
      </c>
      <c r="AC217" s="28">
        <v>0</v>
      </c>
      <c r="AD217" s="23">
        <v>361945.59</v>
      </c>
      <c r="AE217" s="29">
        <v>423008.9</v>
      </c>
      <c r="AF217" s="29">
        <v>200701.6</v>
      </c>
      <c r="AG217" s="29">
        <f t="shared" si="142"/>
        <v>985656.09</v>
      </c>
      <c r="AH217" s="29">
        <f t="shared" si="143"/>
        <v>105.03000000002794</v>
      </c>
      <c r="AI217" s="30">
        <f t="shared" si="144"/>
        <v>3726249.6100000003</v>
      </c>
      <c r="AJ217" s="24">
        <f t="shared" si="145"/>
        <v>200.7</v>
      </c>
    </row>
    <row r="218" spans="1:36" ht="30" customHeight="1">
      <c r="A218" s="80"/>
      <c r="B218" s="37" t="s">
        <v>58</v>
      </c>
      <c r="C218" s="30">
        <v>570168.28</v>
      </c>
      <c r="D218" s="57">
        <v>0</v>
      </c>
      <c r="E218" s="28">
        <v>0</v>
      </c>
      <c r="F218" s="29">
        <v>137908.73</v>
      </c>
      <c r="G218" s="29">
        <v>174300.63</v>
      </c>
      <c r="H218" s="29">
        <v>257958.92</v>
      </c>
      <c r="I218" s="29">
        <f t="shared" si="136"/>
        <v>570168.28</v>
      </c>
      <c r="J218" s="29">
        <f t="shared" si="137"/>
        <v>0</v>
      </c>
      <c r="K218" s="30">
        <v>1415835.98</v>
      </c>
      <c r="L218" s="57">
        <v>0</v>
      </c>
      <c r="M218" s="28">
        <v>0</v>
      </c>
      <c r="N218" s="29">
        <v>307587.31</v>
      </c>
      <c r="O218" s="29">
        <v>544400.76</v>
      </c>
      <c r="P218" s="29">
        <v>563847.91</v>
      </c>
      <c r="Q218" s="29">
        <f t="shared" si="138"/>
        <v>1415835.98</v>
      </c>
      <c r="R218" s="29">
        <f t="shared" si="139"/>
        <v>0</v>
      </c>
      <c r="S218" s="30">
        <v>1342163.95</v>
      </c>
      <c r="T218" s="57">
        <v>0</v>
      </c>
      <c r="U218" s="28">
        <v>0</v>
      </c>
      <c r="V218" s="29">
        <v>321430.65</v>
      </c>
      <c r="W218" s="29">
        <v>454441.54</v>
      </c>
      <c r="X218" s="29">
        <v>566291.76</v>
      </c>
      <c r="Y218" s="29">
        <f t="shared" si="140"/>
        <v>1342163.95</v>
      </c>
      <c r="Z218" s="29">
        <f t="shared" si="141"/>
        <v>0</v>
      </c>
      <c r="AA218" s="30">
        <v>2121066.9699999997</v>
      </c>
      <c r="AB218" s="57">
        <v>0</v>
      </c>
      <c r="AC218" s="28">
        <v>0</v>
      </c>
      <c r="AD218" s="23">
        <v>411541.91</v>
      </c>
      <c r="AE218" s="29">
        <v>640716.56</v>
      </c>
      <c r="AF218" s="29">
        <v>1067701.72</v>
      </c>
      <c r="AG218" s="29">
        <f t="shared" si="142"/>
        <v>2119960.19</v>
      </c>
      <c r="AH218" s="29">
        <f t="shared" si="143"/>
        <v>1106.779999999795</v>
      </c>
      <c r="AI218" s="30">
        <f t="shared" si="144"/>
        <v>5449235.18</v>
      </c>
      <c r="AJ218" s="24">
        <f t="shared" si="145"/>
        <v>1067.7</v>
      </c>
    </row>
    <row r="219" spans="1:36" ht="45.75" customHeight="1">
      <c r="A219" s="80"/>
      <c r="B219" s="37" t="s">
        <v>107</v>
      </c>
      <c r="C219" s="30">
        <v>1815951.93</v>
      </c>
      <c r="D219" s="57">
        <v>0</v>
      </c>
      <c r="E219" s="28">
        <v>0</v>
      </c>
      <c r="F219" s="29">
        <v>0</v>
      </c>
      <c r="G219" s="29">
        <v>720000.05</v>
      </c>
      <c r="H219" s="29">
        <v>1095951.88</v>
      </c>
      <c r="I219" s="29">
        <f t="shared" si="136"/>
        <v>1815951.93</v>
      </c>
      <c r="J219" s="29">
        <f t="shared" si="137"/>
        <v>0</v>
      </c>
      <c r="K219" s="30">
        <v>1233870.61</v>
      </c>
      <c r="L219" s="57">
        <v>0</v>
      </c>
      <c r="M219" s="28">
        <v>0</v>
      </c>
      <c r="N219" s="29">
        <v>1233870.61</v>
      </c>
      <c r="O219" s="29">
        <v>0</v>
      </c>
      <c r="P219" s="29">
        <v>0</v>
      </c>
      <c r="Q219" s="29">
        <f t="shared" si="138"/>
        <v>1233870.61</v>
      </c>
      <c r="R219" s="29">
        <f t="shared" si="139"/>
        <v>0</v>
      </c>
      <c r="S219" s="30">
        <v>1272420</v>
      </c>
      <c r="T219" s="57">
        <v>0</v>
      </c>
      <c r="U219" s="28">
        <v>0</v>
      </c>
      <c r="V219" s="29">
        <v>1021579.39</v>
      </c>
      <c r="W219" s="29">
        <v>0</v>
      </c>
      <c r="X219" s="29">
        <v>250840.61</v>
      </c>
      <c r="Y219" s="29">
        <f t="shared" si="140"/>
        <v>1272420</v>
      </c>
      <c r="Z219" s="29">
        <f t="shared" si="141"/>
        <v>0</v>
      </c>
      <c r="AA219" s="30">
        <v>1216869.5800000003</v>
      </c>
      <c r="AB219" s="57">
        <v>0</v>
      </c>
      <c r="AC219" s="28">
        <v>0</v>
      </c>
      <c r="AD219" s="23">
        <v>0</v>
      </c>
      <c r="AE219" s="29">
        <v>262084.28</v>
      </c>
      <c r="AF219" s="29">
        <v>949574.7</v>
      </c>
      <c r="AG219" s="29">
        <f t="shared" si="142"/>
        <v>1211658.98</v>
      </c>
      <c r="AH219" s="29">
        <f t="shared" si="143"/>
        <v>5210.600000000326</v>
      </c>
      <c r="AI219" s="30">
        <f t="shared" si="144"/>
        <v>5539112.12</v>
      </c>
      <c r="AJ219" s="24">
        <f t="shared" si="145"/>
        <v>949.57</v>
      </c>
    </row>
    <row r="220" spans="1:36" ht="45.75" customHeight="1">
      <c r="A220" s="80"/>
      <c r="B220" s="37" t="s">
        <v>108</v>
      </c>
      <c r="C220" s="30">
        <v>157104.75</v>
      </c>
      <c r="D220" s="57">
        <v>0</v>
      </c>
      <c r="E220" s="28">
        <v>0</v>
      </c>
      <c r="F220" s="29">
        <v>0</v>
      </c>
      <c r="G220" s="29">
        <v>20331.2</v>
      </c>
      <c r="H220" s="29">
        <v>136773.55</v>
      </c>
      <c r="I220" s="29">
        <f t="shared" si="136"/>
        <v>157104.75</v>
      </c>
      <c r="J220" s="29">
        <f t="shared" si="137"/>
        <v>0</v>
      </c>
      <c r="K220" s="30">
        <v>0</v>
      </c>
      <c r="L220" s="57">
        <v>0</v>
      </c>
      <c r="M220" s="28">
        <v>0</v>
      </c>
      <c r="N220" s="29">
        <v>0</v>
      </c>
      <c r="O220" s="29">
        <v>0</v>
      </c>
      <c r="P220" s="29">
        <v>0</v>
      </c>
      <c r="Q220" s="29">
        <f t="shared" si="138"/>
        <v>0</v>
      </c>
      <c r="R220" s="29">
        <f t="shared" si="139"/>
        <v>0</v>
      </c>
      <c r="S220" s="30">
        <v>112521.53</v>
      </c>
      <c r="T220" s="57">
        <v>0</v>
      </c>
      <c r="U220" s="28">
        <v>0</v>
      </c>
      <c r="V220" s="29">
        <v>24630.19</v>
      </c>
      <c r="W220" s="29">
        <v>87891.34</v>
      </c>
      <c r="X220" s="29">
        <v>0</v>
      </c>
      <c r="Y220" s="29">
        <f t="shared" si="140"/>
        <v>112521.53</v>
      </c>
      <c r="Z220" s="29">
        <f t="shared" si="141"/>
        <v>0</v>
      </c>
      <c r="AA220" s="30">
        <v>168707.17</v>
      </c>
      <c r="AB220" s="57">
        <v>0</v>
      </c>
      <c r="AC220" s="28">
        <v>0</v>
      </c>
      <c r="AD220" s="23">
        <v>50223.62</v>
      </c>
      <c r="AE220" s="29">
        <v>0</v>
      </c>
      <c r="AF220" s="29">
        <v>118131.17</v>
      </c>
      <c r="AG220" s="29">
        <f t="shared" si="142"/>
        <v>168354.79</v>
      </c>
      <c r="AH220" s="29">
        <f t="shared" si="143"/>
        <v>352.38000000000466</v>
      </c>
      <c r="AI220" s="30">
        <f t="shared" si="144"/>
        <v>438333.45000000007</v>
      </c>
      <c r="AJ220" s="24">
        <f t="shared" si="145"/>
        <v>118.13</v>
      </c>
    </row>
    <row r="221" spans="1:36" ht="45.75" customHeight="1">
      <c r="A221" s="80"/>
      <c r="B221" s="37" t="s">
        <v>109</v>
      </c>
      <c r="C221" s="30">
        <v>0</v>
      </c>
      <c r="D221" s="57">
        <v>0</v>
      </c>
      <c r="E221" s="28">
        <v>0</v>
      </c>
      <c r="F221" s="29">
        <v>0</v>
      </c>
      <c r="G221" s="29">
        <v>0</v>
      </c>
      <c r="H221" s="29">
        <v>0</v>
      </c>
      <c r="I221" s="29">
        <f t="shared" si="136"/>
        <v>0</v>
      </c>
      <c r="J221" s="29">
        <f t="shared" si="137"/>
        <v>0</v>
      </c>
      <c r="K221" s="30">
        <v>84992.76000000001</v>
      </c>
      <c r="L221" s="57">
        <v>0</v>
      </c>
      <c r="M221" s="28">
        <v>0</v>
      </c>
      <c r="N221" s="29">
        <v>0</v>
      </c>
      <c r="O221" s="29">
        <v>25497.83</v>
      </c>
      <c r="P221" s="29">
        <v>59494.93</v>
      </c>
      <c r="Q221" s="29">
        <f t="shared" si="138"/>
        <v>84992.76000000001</v>
      </c>
      <c r="R221" s="29">
        <f t="shared" si="139"/>
        <v>0</v>
      </c>
      <c r="S221" s="30">
        <v>196630.68</v>
      </c>
      <c r="T221" s="57">
        <v>0</v>
      </c>
      <c r="U221" s="28">
        <v>0</v>
      </c>
      <c r="V221" s="29">
        <v>84992.75</v>
      </c>
      <c r="W221" s="29">
        <v>111637.93</v>
      </c>
      <c r="X221" s="29">
        <v>0</v>
      </c>
      <c r="Y221" s="29">
        <f t="shared" si="140"/>
        <v>196630.68</v>
      </c>
      <c r="Z221" s="29">
        <f t="shared" si="141"/>
        <v>0</v>
      </c>
      <c r="AA221" s="30">
        <v>538199.56</v>
      </c>
      <c r="AB221" s="57">
        <v>0</v>
      </c>
      <c r="AC221" s="28">
        <v>0</v>
      </c>
      <c r="AD221" s="23">
        <v>377410.17</v>
      </c>
      <c r="AE221" s="29">
        <v>159418.04</v>
      </c>
      <c r="AF221" s="29">
        <v>0</v>
      </c>
      <c r="AG221" s="29">
        <f t="shared" si="142"/>
        <v>536828.21</v>
      </c>
      <c r="AH221" s="29">
        <f t="shared" si="143"/>
        <v>1371.3500000000931</v>
      </c>
      <c r="AI221" s="30">
        <f t="shared" si="144"/>
        <v>819823</v>
      </c>
      <c r="AJ221" s="24">
        <f t="shared" si="145"/>
        <v>0</v>
      </c>
    </row>
    <row r="222" spans="1:36" ht="45.75" customHeight="1">
      <c r="A222" s="80"/>
      <c r="B222" s="37" t="s">
        <v>26</v>
      </c>
      <c r="C222" s="30">
        <v>1351129.58</v>
      </c>
      <c r="D222" s="57">
        <v>0</v>
      </c>
      <c r="E222" s="28">
        <v>0</v>
      </c>
      <c r="F222" s="29">
        <v>0</v>
      </c>
      <c r="G222" s="29">
        <v>688904.65</v>
      </c>
      <c r="H222" s="29">
        <v>662224.93</v>
      </c>
      <c r="I222" s="29">
        <f t="shared" si="136"/>
        <v>1351129.58</v>
      </c>
      <c r="J222" s="29">
        <f t="shared" si="137"/>
        <v>0</v>
      </c>
      <c r="K222" s="30">
        <v>1496930.53</v>
      </c>
      <c r="L222" s="57">
        <v>0</v>
      </c>
      <c r="M222" s="28">
        <v>0</v>
      </c>
      <c r="N222" s="29">
        <v>601199.62</v>
      </c>
      <c r="O222" s="29">
        <v>290233.69</v>
      </c>
      <c r="P222" s="29">
        <v>605497.22</v>
      </c>
      <c r="Q222" s="29">
        <f t="shared" si="138"/>
        <v>1496930.53</v>
      </c>
      <c r="R222" s="29">
        <f t="shared" si="139"/>
        <v>0</v>
      </c>
      <c r="S222" s="30">
        <v>1821755.26</v>
      </c>
      <c r="T222" s="57">
        <v>0</v>
      </c>
      <c r="U222" s="28">
        <v>0</v>
      </c>
      <c r="V222" s="29">
        <v>758671</v>
      </c>
      <c r="W222" s="29">
        <v>381692.23</v>
      </c>
      <c r="X222" s="29">
        <v>681392.03</v>
      </c>
      <c r="Y222" s="29">
        <f t="shared" si="140"/>
        <v>1821755.26</v>
      </c>
      <c r="Z222" s="29">
        <f t="shared" si="141"/>
        <v>0</v>
      </c>
      <c r="AA222" s="30">
        <v>2232246.3499999996</v>
      </c>
      <c r="AB222" s="57">
        <v>0</v>
      </c>
      <c r="AC222" s="28">
        <v>0</v>
      </c>
      <c r="AD222" s="23">
        <v>884185.75</v>
      </c>
      <c r="AE222" s="29">
        <v>648437.08</v>
      </c>
      <c r="AF222" s="29">
        <v>699315.44</v>
      </c>
      <c r="AG222" s="29">
        <f t="shared" si="142"/>
        <v>2231938.27</v>
      </c>
      <c r="AH222" s="29">
        <f t="shared" si="143"/>
        <v>308.07999999960884</v>
      </c>
      <c r="AI222" s="30">
        <f t="shared" si="144"/>
        <v>6902061.72</v>
      </c>
      <c r="AJ222" s="24">
        <f t="shared" si="145"/>
        <v>699.32</v>
      </c>
    </row>
    <row r="223" spans="1:36" ht="45.75" customHeight="1">
      <c r="A223" s="80"/>
      <c r="B223" s="37" t="s">
        <v>21</v>
      </c>
      <c r="C223" s="30">
        <v>359948.78</v>
      </c>
      <c r="D223" s="57">
        <v>0</v>
      </c>
      <c r="E223" s="28">
        <v>0</v>
      </c>
      <c r="F223" s="29">
        <v>173471.47</v>
      </c>
      <c r="G223" s="29">
        <v>0</v>
      </c>
      <c r="H223" s="29">
        <v>186477.31</v>
      </c>
      <c r="I223" s="29">
        <f t="shared" si="136"/>
        <v>359948.78</v>
      </c>
      <c r="J223" s="29">
        <f t="shared" si="137"/>
        <v>0</v>
      </c>
      <c r="K223" s="30">
        <v>585383.89</v>
      </c>
      <c r="L223" s="57">
        <v>0</v>
      </c>
      <c r="M223" s="28">
        <v>0</v>
      </c>
      <c r="N223" s="29">
        <v>89514.96</v>
      </c>
      <c r="O223" s="29">
        <v>146226.66</v>
      </c>
      <c r="P223" s="29">
        <v>349642.27</v>
      </c>
      <c r="Q223" s="29">
        <f t="shared" si="138"/>
        <v>585383.89</v>
      </c>
      <c r="R223" s="29">
        <f t="shared" si="139"/>
        <v>0</v>
      </c>
      <c r="S223" s="30">
        <v>531658.95</v>
      </c>
      <c r="T223" s="57">
        <v>0</v>
      </c>
      <c r="U223" s="28">
        <v>0</v>
      </c>
      <c r="V223" s="29">
        <v>295250.61</v>
      </c>
      <c r="W223" s="29">
        <v>0</v>
      </c>
      <c r="X223" s="29">
        <v>236408.34</v>
      </c>
      <c r="Y223" s="29">
        <f t="shared" si="140"/>
        <v>531658.95</v>
      </c>
      <c r="Z223" s="29">
        <f t="shared" si="141"/>
        <v>0</v>
      </c>
      <c r="AA223" s="30">
        <v>616479.7899999999</v>
      </c>
      <c r="AB223" s="57">
        <v>0</v>
      </c>
      <c r="AC223" s="28">
        <v>0</v>
      </c>
      <c r="AD223" s="23">
        <v>236408.34</v>
      </c>
      <c r="AE223" s="29">
        <v>125264.11</v>
      </c>
      <c r="AF223" s="29">
        <v>254357.64</v>
      </c>
      <c r="AG223" s="29">
        <f t="shared" si="142"/>
        <v>616030.0900000001</v>
      </c>
      <c r="AH223" s="29">
        <f t="shared" si="143"/>
        <v>449.699999999837</v>
      </c>
      <c r="AI223" s="30">
        <f t="shared" si="144"/>
        <v>2093471.4100000001</v>
      </c>
      <c r="AJ223" s="24">
        <f t="shared" si="145"/>
        <v>254.36</v>
      </c>
    </row>
    <row r="224" spans="1:36" ht="45.75" customHeight="1">
      <c r="A224" s="80"/>
      <c r="B224" s="37" t="s">
        <v>66</v>
      </c>
      <c r="C224" s="30">
        <v>0</v>
      </c>
      <c r="D224" s="57">
        <v>0</v>
      </c>
      <c r="E224" s="28">
        <v>0</v>
      </c>
      <c r="F224" s="29">
        <v>0</v>
      </c>
      <c r="G224" s="29">
        <v>0</v>
      </c>
      <c r="H224" s="29">
        <v>0</v>
      </c>
      <c r="I224" s="29">
        <f t="shared" si="136"/>
        <v>0</v>
      </c>
      <c r="J224" s="29">
        <f t="shared" si="137"/>
        <v>0</v>
      </c>
      <c r="K224" s="30">
        <v>0</v>
      </c>
      <c r="L224" s="57">
        <v>0</v>
      </c>
      <c r="M224" s="28">
        <v>0</v>
      </c>
      <c r="N224" s="29">
        <v>0</v>
      </c>
      <c r="O224" s="29">
        <v>0</v>
      </c>
      <c r="P224" s="29">
        <v>0</v>
      </c>
      <c r="Q224" s="29">
        <f t="shared" si="138"/>
        <v>0</v>
      </c>
      <c r="R224" s="29">
        <f t="shared" si="139"/>
        <v>0</v>
      </c>
      <c r="S224" s="30">
        <v>153678.76</v>
      </c>
      <c r="T224" s="57">
        <v>0</v>
      </c>
      <c r="U224" s="28">
        <v>0</v>
      </c>
      <c r="V224" s="29">
        <v>0</v>
      </c>
      <c r="W224" s="29">
        <v>0</v>
      </c>
      <c r="X224" s="29">
        <v>153678.76</v>
      </c>
      <c r="Y224" s="29">
        <f t="shared" si="140"/>
        <v>153678.76</v>
      </c>
      <c r="Z224" s="29">
        <f t="shared" si="141"/>
        <v>0</v>
      </c>
      <c r="AA224" s="30">
        <v>120241.24</v>
      </c>
      <c r="AB224" s="57">
        <v>0</v>
      </c>
      <c r="AC224" s="28">
        <v>0</v>
      </c>
      <c r="AD224" s="23">
        <v>0</v>
      </c>
      <c r="AE224" s="29">
        <v>59763.96</v>
      </c>
      <c r="AF224" s="29">
        <v>59763.96</v>
      </c>
      <c r="AG224" s="29">
        <f t="shared" si="142"/>
        <v>119527.92</v>
      </c>
      <c r="AH224" s="29">
        <f t="shared" si="143"/>
        <v>713.320000000007</v>
      </c>
      <c r="AI224" s="30">
        <f t="shared" si="144"/>
        <v>273920</v>
      </c>
      <c r="AJ224" s="24">
        <f t="shared" si="145"/>
        <v>59.76</v>
      </c>
    </row>
    <row r="225" spans="1:36" ht="45.75" customHeight="1">
      <c r="A225" s="80"/>
      <c r="B225" s="37" t="s">
        <v>53</v>
      </c>
      <c r="C225" s="30">
        <v>170056.63</v>
      </c>
      <c r="D225" s="57">
        <v>0</v>
      </c>
      <c r="E225" s="28">
        <v>0</v>
      </c>
      <c r="F225" s="29">
        <v>35008.1</v>
      </c>
      <c r="G225" s="29">
        <v>135048.53</v>
      </c>
      <c r="H225" s="29">
        <v>0</v>
      </c>
      <c r="I225" s="29">
        <f t="shared" si="136"/>
        <v>170056.63</v>
      </c>
      <c r="J225" s="29">
        <f t="shared" si="137"/>
        <v>0</v>
      </c>
      <c r="K225" s="30">
        <v>406652.65</v>
      </c>
      <c r="L225" s="57">
        <v>0</v>
      </c>
      <c r="M225" s="28">
        <v>0</v>
      </c>
      <c r="N225" s="29">
        <v>122771.39</v>
      </c>
      <c r="O225" s="29">
        <v>25312.81</v>
      </c>
      <c r="P225" s="29">
        <v>258568.45</v>
      </c>
      <c r="Q225" s="29">
        <f t="shared" si="138"/>
        <v>406652.65</v>
      </c>
      <c r="R225" s="29">
        <f t="shared" si="139"/>
        <v>0</v>
      </c>
      <c r="S225" s="30">
        <v>235178.74</v>
      </c>
      <c r="T225" s="57">
        <v>0</v>
      </c>
      <c r="U225" s="28">
        <v>0</v>
      </c>
      <c r="V225" s="29">
        <v>0</v>
      </c>
      <c r="W225" s="29">
        <v>0</v>
      </c>
      <c r="X225" s="29">
        <v>235178.74</v>
      </c>
      <c r="Y225" s="29">
        <f t="shared" si="140"/>
        <v>235178.74</v>
      </c>
      <c r="Z225" s="29">
        <f t="shared" si="141"/>
        <v>0</v>
      </c>
      <c r="AA225" s="30">
        <v>599202.3</v>
      </c>
      <c r="AB225" s="57">
        <v>0</v>
      </c>
      <c r="AC225" s="28">
        <v>0</v>
      </c>
      <c r="AD225" s="23">
        <v>117176.63</v>
      </c>
      <c r="AE225" s="29">
        <v>0</v>
      </c>
      <c r="AF225" s="29">
        <v>478054.14</v>
      </c>
      <c r="AG225" s="29">
        <f t="shared" si="142"/>
        <v>595230.77</v>
      </c>
      <c r="AH225" s="29">
        <f t="shared" si="143"/>
        <v>3971.530000000028</v>
      </c>
      <c r="AI225" s="30">
        <f t="shared" si="144"/>
        <v>1411090.32</v>
      </c>
      <c r="AJ225" s="24">
        <f t="shared" si="145"/>
        <v>478.05</v>
      </c>
    </row>
    <row r="226" spans="1:36" ht="45.75" customHeight="1">
      <c r="A226" s="80"/>
      <c r="B226" s="17" t="s">
        <v>110</v>
      </c>
      <c r="C226" s="30">
        <v>0</v>
      </c>
      <c r="D226" s="57">
        <v>0</v>
      </c>
      <c r="E226" s="28">
        <v>0</v>
      </c>
      <c r="F226" s="29">
        <v>0</v>
      </c>
      <c r="G226" s="29">
        <v>0</v>
      </c>
      <c r="H226" s="29">
        <v>0</v>
      </c>
      <c r="I226" s="29">
        <f t="shared" si="136"/>
        <v>0</v>
      </c>
      <c r="J226" s="29">
        <f t="shared" si="137"/>
        <v>0</v>
      </c>
      <c r="K226" s="30">
        <v>0</v>
      </c>
      <c r="L226" s="57">
        <v>0</v>
      </c>
      <c r="M226" s="28">
        <v>0</v>
      </c>
      <c r="N226" s="29">
        <v>0</v>
      </c>
      <c r="O226" s="29">
        <v>0</v>
      </c>
      <c r="P226" s="29">
        <v>0</v>
      </c>
      <c r="Q226" s="29">
        <f t="shared" si="138"/>
        <v>0</v>
      </c>
      <c r="R226" s="29">
        <f t="shared" si="139"/>
        <v>0</v>
      </c>
      <c r="S226" s="30">
        <v>0</v>
      </c>
      <c r="T226" s="57">
        <v>0</v>
      </c>
      <c r="U226" s="28">
        <v>0</v>
      </c>
      <c r="V226" s="29">
        <v>0</v>
      </c>
      <c r="W226" s="29">
        <v>0</v>
      </c>
      <c r="X226" s="29">
        <v>0</v>
      </c>
      <c r="Y226" s="29">
        <f t="shared" si="140"/>
        <v>0</v>
      </c>
      <c r="Z226" s="29">
        <f t="shared" si="141"/>
        <v>0</v>
      </c>
      <c r="AA226" s="30">
        <v>0</v>
      </c>
      <c r="AB226" s="57">
        <v>0</v>
      </c>
      <c r="AC226" s="28">
        <v>0</v>
      </c>
      <c r="AD226" s="23">
        <v>0</v>
      </c>
      <c r="AE226" s="29">
        <v>0</v>
      </c>
      <c r="AF226" s="29">
        <v>0</v>
      </c>
      <c r="AG226" s="29">
        <f t="shared" si="142"/>
        <v>0</v>
      </c>
      <c r="AH226" s="29">
        <f t="shared" si="143"/>
        <v>0</v>
      </c>
      <c r="AI226" s="30">
        <f t="shared" si="144"/>
        <v>0</v>
      </c>
      <c r="AJ226" s="24">
        <f t="shared" si="145"/>
        <v>0</v>
      </c>
    </row>
    <row r="227" spans="1:36" ht="45.75" customHeight="1">
      <c r="A227" s="80"/>
      <c r="B227" s="37" t="s">
        <v>60</v>
      </c>
      <c r="C227" s="30">
        <v>228209.16999999998</v>
      </c>
      <c r="D227" s="57">
        <v>0</v>
      </c>
      <c r="E227" s="28">
        <v>0</v>
      </c>
      <c r="F227" s="29">
        <v>0</v>
      </c>
      <c r="G227" s="29">
        <v>171932.08</v>
      </c>
      <c r="H227" s="29">
        <v>56277.09</v>
      </c>
      <c r="I227" s="29">
        <f t="shared" si="136"/>
        <v>228209.16999999998</v>
      </c>
      <c r="J227" s="29">
        <f t="shared" si="137"/>
        <v>0</v>
      </c>
      <c r="K227" s="30">
        <v>343140.26</v>
      </c>
      <c r="L227" s="57">
        <v>0</v>
      </c>
      <c r="M227" s="28">
        <v>0</v>
      </c>
      <c r="N227" s="29">
        <v>138252.02</v>
      </c>
      <c r="O227" s="29">
        <v>0</v>
      </c>
      <c r="P227" s="29">
        <v>204888.24</v>
      </c>
      <c r="Q227" s="29">
        <f t="shared" si="138"/>
        <v>343140.26</v>
      </c>
      <c r="R227" s="29">
        <f t="shared" si="139"/>
        <v>0</v>
      </c>
      <c r="S227" s="30">
        <v>601940.81</v>
      </c>
      <c r="T227" s="57">
        <v>0</v>
      </c>
      <c r="U227" s="28">
        <v>0</v>
      </c>
      <c r="V227" s="29">
        <v>119738.04</v>
      </c>
      <c r="W227" s="29">
        <v>466094.09</v>
      </c>
      <c r="X227" s="29">
        <v>16108.68</v>
      </c>
      <c r="Y227" s="29">
        <f t="shared" si="140"/>
        <v>601940.81</v>
      </c>
      <c r="Z227" s="29">
        <f t="shared" si="141"/>
        <v>0</v>
      </c>
      <c r="AA227" s="30">
        <v>469246.3700000001</v>
      </c>
      <c r="AB227" s="57">
        <v>0</v>
      </c>
      <c r="AC227" s="28">
        <v>0</v>
      </c>
      <c r="AD227" s="23">
        <v>102826.97</v>
      </c>
      <c r="AE227" s="29">
        <v>358611.21</v>
      </c>
      <c r="AF227" s="29">
        <v>7287.9</v>
      </c>
      <c r="AG227" s="29">
        <f t="shared" si="142"/>
        <v>468726.0800000001</v>
      </c>
      <c r="AH227" s="29">
        <f t="shared" si="143"/>
        <v>520.2900000000373</v>
      </c>
      <c r="AI227" s="30">
        <f t="shared" si="144"/>
        <v>1642536.61</v>
      </c>
      <c r="AJ227" s="24">
        <f t="shared" si="145"/>
        <v>7.29</v>
      </c>
    </row>
    <row r="228" spans="1:36" ht="45.75" customHeight="1">
      <c r="A228" s="80"/>
      <c r="B228" s="37" t="s">
        <v>61</v>
      </c>
      <c r="C228" s="30">
        <v>314525.31</v>
      </c>
      <c r="D228" s="57">
        <v>0</v>
      </c>
      <c r="E228" s="28">
        <v>0</v>
      </c>
      <c r="F228" s="29">
        <v>50910.06</v>
      </c>
      <c r="G228" s="29">
        <v>93266.6</v>
      </c>
      <c r="H228" s="29">
        <v>170348.65</v>
      </c>
      <c r="I228" s="29">
        <f t="shared" si="136"/>
        <v>314525.31</v>
      </c>
      <c r="J228" s="29">
        <f>C228-I228</f>
        <v>0</v>
      </c>
      <c r="K228" s="30">
        <v>492458.93000000005</v>
      </c>
      <c r="L228" s="57">
        <v>0</v>
      </c>
      <c r="M228" s="28">
        <v>0</v>
      </c>
      <c r="N228" s="29">
        <v>82416.4</v>
      </c>
      <c r="O228" s="29">
        <v>224365.75</v>
      </c>
      <c r="P228" s="29">
        <v>185676.78</v>
      </c>
      <c r="Q228" s="29">
        <f>N228+O228+P228</f>
        <v>492458.93000000005</v>
      </c>
      <c r="R228" s="29">
        <f>K228-Q228</f>
        <v>0</v>
      </c>
      <c r="S228" s="30">
        <v>1712045.43</v>
      </c>
      <c r="T228" s="57">
        <v>0</v>
      </c>
      <c r="U228" s="28">
        <v>0</v>
      </c>
      <c r="V228" s="29">
        <v>492105.11</v>
      </c>
      <c r="W228" s="29">
        <v>502423.61</v>
      </c>
      <c r="X228" s="29">
        <v>717516.71</v>
      </c>
      <c r="Y228" s="29">
        <f>V228+W228+X228</f>
        <v>1712045.43</v>
      </c>
      <c r="Z228" s="29">
        <f>S228-Y228</f>
        <v>0</v>
      </c>
      <c r="AA228" s="30">
        <v>679939.24</v>
      </c>
      <c r="AB228" s="57">
        <v>0</v>
      </c>
      <c r="AC228" s="28">
        <v>0</v>
      </c>
      <c r="AD228" s="23">
        <v>34161.08</v>
      </c>
      <c r="AE228" s="29">
        <v>174972.78</v>
      </c>
      <c r="AF228" s="29">
        <v>445843.02</v>
      </c>
      <c r="AG228" s="29">
        <f>AD228+AE228+AF228</f>
        <v>654976.88</v>
      </c>
      <c r="AH228" s="29">
        <f t="shared" si="143"/>
        <v>24962.359999999986</v>
      </c>
      <c r="AI228" s="30">
        <f t="shared" si="144"/>
        <v>3198968.91</v>
      </c>
      <c r="AJ228" s="24">
        <f t="shared" si="145"/>
        <v>445.84</v>
      </c>
    </row>
    <row r="229" spans="1:36" ht="45.75" customHeight="1">
      <c r="A229" s="80"/>
      <c r="B229" s="37" t="s">
        <v>64</v>
      </c>
      <c r="C229" s="30">
        <v>689156.46</v>
      </c>
      <c r="D229" s="57">
        <v>0</v>
      </c>
      <c r="E229" s="28">
        <v>0</v>
      </c>
      <c r="F229" s="29">
        <v>244241.02</v>
      </c>
      <c r="G229" s="29">
        <v>0</v>
      </c>
      <c r="H229" s="29">
        <v>444915.44</v>
      </c>
      <c r="I229" s="29">
        <f t="shared" si="136"/>
        <v>689156.46</v>
      </c>
      <c r="J229" s="29">
        <f t="shared" si="137"/>
        <v>0</v>
      </c>
      <c r="K229" s="30">
        <v>465169.25</v>
      </c>
      <c r="L229" s="57">
        <v>0</v>
      </c>
      <c r="M229" s="28">
        <v>0</v>
      </c>
      <c r="N229" s="29">
        <v>0</v>
      </c>
      <c r="O229" s="29">
        <v>134490.2</v>
      </c>
      <c r="P229" s="29">
        <v>330679.05</v>
      </c>
      <c r="Q229" s="29">
        <f t="shared" si="138"/>
        <v>465169.25</v>
      </c>
      <c r="R229" s="29">
        <f t="shared" si="139"/>
        <v>0</v>
      </c>
      <c r="S229" s="30">
        <v>759664.21</v>
      </c>
      <c r="T229" s="57">
        <v>0</v>
      </c>
      <c r="U229" s="28">
        <v>0</v>
      </c>
      <c r="V229" s="29">
        <v>137813.06</v>
      </c>
      <c r="W229" s="29">
        <v>248420.29</v>
      </c>
      <c r="X229" s="29">
        <v>373430.86</v>
      </c>
      <c r="Y229" s="29">
        <f t="shared" si="140"/>
        <v>759664.21</v>
      </c>
      <c r="Z229" s="29">
        <f t="shared" si="141"/>
        <v>0</v>
      </c>
      <c r="AA229" s="30">
        <v>820238.1200000001</v>
      </c>
      <c r="AB229" s="57">
        <v>0</v>
      </c>
      <c r="AC229" s="28">
        <v>0</v>
      </c>
      <c r="AD229" s="23">
        <v>208000.6</v>
      </c>
      <c r="AE229" s="29">
        <v>378310.66</v>
      </c>
      <c r="AF229" s="29">
        <v>232656.45</v>
      </c>
      <c r="AG229" s="29">
        <f t="shared" si="142"/>
        <v>818967.71</v>
      </c>
      <c r="AH229" s="29">
        <f t="shared" si="143"/>
        <v>1270.410000000149</v>
      </c>
      <c r="AI229" s="30">
        <f t="shared" si="144"/>
        <v>2734228.04</v>
      </c>
      <c r="AJ229" s="24">
        <f t="shared" si="145"/>
        <v>232.66</v>
      </c>
    </row>
    <row r="230" spans="1:36" ht="45.75" customHeight="1">
      <c r="A230" s="80"/>
      <c r="B230" s="37" t="s">
        <v>111</v>
      </c>
      <c r="C230" s="30">
        <v>1073692.83</v>
      </c>
      <c r="D230" s="57">
        <v>0</v>
      </c>
      <c r="E230" s="28">
        <v>0</v>
      </c>
      <c r="F230" s="29">
        <v>569409.81</v>
      </c>
      <c r="G230" s="29">
        <v>504283.02</v>
      </c>
      <c r="H230" s="29">
        <v>0</v>
      </c>
      <c r="I230" s="29">
        <f t="shared" si="136"/>
        <v>1073692.83</v>
      </c>
      <c r="J230" s="29">
        <f t="shared" si="137"/>
        <v>0</v>
      </c>
      <c r="K230" s="30">
        <v>868749.1900000001</v>
      </c>
      <c r="L230" s="57">
        <v>0</v>
      </c>
      <c r="M230" s="28">
        <v>0</v>
      </c>
      <c r="N230" s="29">
        <v>302310.58</v>
      </c>
      <c r="O230" s="29">
        <v>125525.27</v>
      </c>
      <c r="P230" s="29">
        <v>440913.34</v>
      </c>
      <c r="Q230" s="29">
        <f t="shared" si="138"/>
        <v>868749.1900000001</v>
      </c>
      <c r="R230" s="29">
        <f t="shared" si="139"/>
        <v>0</v>
      </c>
      <c r="S230" s="30">
        <v>574634.84</v>
      </c>
      <c r="T230" s="57">
        <v>0</v>
      </c>
      <c r="U230" s="28">
        <v>0</v>
      </c>
      <c r="V230" s="29">
        <v>279224.43</v>
      </c>
      <c r="W230" s="29">
        <v>34161.08</v>
      </c>
      <c r="X230" s="29">
        <v>261249.33</v>
      </c>
      <c r="Y230" s="29">
        <f t="shared" si="140"/>
        <v>574634.84</v>
      </c>
      <c r="Z230" s="29">
        <f t="shared" si="141"/>
        <v>0</v>
      </c>
      <c r="AA230" s="30">
        <v>703814.7999999998</v>
      </c>
      <c r="AB230" s="57">
        <v>0</v>
      </c>
      <c r="AC230" s="28">
        <v>0</v>
      </c>
      <c r="AD230" s="23">
        <v>296769.83</v>
      </c>
      <c r="AE230" s="29">
        <v>196277.16</v>
      </c>
      <c r="AF230" s="29">
        <v>179171.78</v>
      </c>
      <c r="AG230" s="29">
        <f t="shared" si="142"/>
        <v>672218.77</v>
      </c>
      <c r="AH230" s="29">
        <f t="shared" si="143"/>
        <v>31596.029999999795</v>
      </c>
      <c r="AI230" s="30">
        <f t="shared" si="144"/>
        <v>3220891.6599999997</v>
      </c>
      <c r="AJ230" s="24">
        <f t="shared" si="145"/>
        <v>179.17</v>
      </c>
    </row>
    <row r="231" spans="1:36" ht="45.75" customHeight="1">
      <c r="A231" s="80"/>
      <c r="B231" s="37" t="s">
        <v>70</v>
      </c>
      <c r="C231" s="30">
        <v>2537668.426</v>
      </c>
      <c r="D231" s="57">
        <v>0</v>
      </c>
      <c r="E231" s="28">
        <v>0</v>
      </c>
      <c r="F231" s="29">
        <v>1171444.95</v>
      </c>
      <c r="G231" s="29">
        <v>995237.356</v>
      </c>
      <c r="H231" s="29">
        <v>370986.12</v>
      </c>
      <c r="I231" s="29">
        <f t="shared" si="136"/>
        <v>2537668.426</v>
      </c>
      <c r="J231" s="29">
        <f t="shared" si="137"/>
        <v>0</v>
      </c>
      <c r="K231" s="30">
        <v>4172268.64</v>
      </c>
      <c r="L231" s="57">
        <v>0</v>
      </c>
      <c r="M231" s="28">
        <v>0</v>
      </c>
      <c r="N231" s="29">
        <v>1076645.21</v>
      </c>
      <c r="O231" s="29">
        <v>809930.91</v>
      </c>
      <c r="P231" s="29">
        <v>2285692.52</v>
      </c>
      <c r="Q231" s="29">
        <f t="shared" si="138"/>
        <v>4172268.64</v>
      </c>
      <c r="R231" s="29">
        <f t="shared" si="139"/>
        <v>0</v>
      </c>
      <c r="S231" s="30">
        <v>2539159.12</v>
      </c>
      <c r="T231" s="57">
        <v>0</v>
      </c>
      <c r="U231" s="28">
        <v>0</v>
      </c>
      <c r="V231" s="29">
        <v>265404.58</v>
      </c>
      <c r="W231" s="29">
        <v>975673.21</v>
      </c>
      <c r="X231" s="29">
        <v>1298081.33</v>
      </c>
      <c r="Y231" s="29">
        <f t="shared" si="140"/>
        <v>2539159.12</v>
      </c>
      <c r="Z231" s="29">
        <f t="shared" si="141"/>
        <v>0</v>
      </c>
      <c r="AA231" s="30">
        <v>2701488.2439999995</v>
      </c>
      <c r="AB231" s="57">
        <v>0</v>
      </c>
      <c r="AC231" s="28">
        <v>0</v>
      </c>
      <c r="AD231" s="23">
        <v>1299703.35</v>
      </c>
      <c r="AE231" s="29">
        <v>0</v>
      </c>
      <c r="AF231" s="29">
        <v>1400612.54</v>
      </c>
      <c r="AG231" s="29">
        <f t="shared" si="142"/>
        <v>2700315.89</v>
      </c>
      <c r="AH231" s="29">
        <f t="shared" si="143"/>
        <v>1172.3539999993518</v>
      </c>
      <c r="AI231" s="30">
        <f t="shared" si="144"/>
        <v>11950584.43</v>
      </c>
      <c r="AJ231" s="24">
        <f t="shared" si="145"/>
        <v>1400.61</v>
      </c>
    </row>
    <row r="232" spans="1:36" ht="45.75" customHeight="1">
      <c r="A232" s="80"/>
      <c r="B232" s="37" t="s">
        <v>72</v>
      </c>
      <c r="C232" s="30">
        <v>1279487.77</v>
      </c>
      <c r="D232" s="57">
        <v>0</v>
      </c>
      <c r="E232" s="28">
        <v>0</v>
      </c>
      <c r="F232" s="29">
        <v>365633.71</v>
      </c>
      <c r="G232" s="29">
        <v>449211.99</v>
      </c>
      <c r="H232" s="29">
        <v>464642.07</v>
      </c>
      <c r="I232" s="29">
        <f t="shared" si="136"/>
        <v>1279487.77</v>
      </c>
      <c r="J232" s="29">
        <f t="shared" si="137"/>
        <v>0</v>
      </c>
      <c r="K232" s="30">
        <v>1946231.82</v>
      </c>
      <c r="L232" s="57">
        <v>0</v>
      </c>
      <c r="M232" s="28">
        <v>0</v>
      </c>
      <c r="N232" s="29">
        <v>723984.49</v>
      </c>
      <c r="O232" s="29">
        <v>594815.63</v>
      </c>
      <c r="P232" s="29">
        <v>627431.7</v>
      </c>
      <c r="Q232" s="29">
        <f t="shared" si="138"/>
        <v>1946231.82</v>
      </c>
      <c r="R232" s="29">
        <f t="shared" si="139"/>
        <v>0</v>
      </c>
      <c r="S232" s="30">
        <v>1617430.73</v>
      </c>
      <c r="T232" s="57">
        <v>0</v>
      </c>
      <c r="U232" s="28">
        <v>0</v>
      </c>
      <c r="V232" s="29">
        <v>988090.88</v>
      </c>
      <c r="W232" s="29">
        <v>255959.68</v>
      </c>
      <c r="X232" s="29">
        <v>373380.17</v>
      </c>
      <c r="Y232" s="29">
        <f t="shared" si="140"/>
        <v>1617430.73</v>
      </c>
      <c r="Z232" s="29">
        <f t="shared" si="141"/>
        <v>0</v>
      </c>
      <c r="AA232" s="30">
        <v>2233125.9</v>
      </c>
      <c r="AB232" s="57">
        <v>0</v>
      </c>
      <c r="AC232" s="28">
        <v>0</v>
      </c>
      <c r="AD232" s="23">
        <v>1017455.7</v>
      </c>
      <c r="AE232" s="29">
        <v>446702.66</v>
      </c>
      <c r="AF232" s="29">
        <v>768779.4</v>
      </c>
      <c r="AG232" s="29">
        <f t="shared" si="142"/>
        <v>2232937.76</v>
      </c>
      <c r="AH232" s="29">
        <f t="shared" si="143"/>
        <v>188.14000000013039</v>
      </c>
      <c r="AI232" s="30">
        <f t="shared" si="144"/>
        <v>7076276.220000001</v>
      </c>
      <c r="AJ232" s="24">
        <f t="shared" si="145"/>
        <v>768.78</v>
      </c>
    </row>
    <row r="233" spans="1:36" ht="45.75" customHeight="1">
      <c r="A233" s="80"/>
      <c r="B233" s="37" t="s">
        <v>73</v>
      </c>
      <c r="C233" s="30">
        <v>682959.13</v>
      </c>
      <c r="D233" s="57">
        <v>0</v>
      </c>
      <c r="E233" s="28">
        <v>0</v>
      </c>
      <c r="F233" s="29">
        <v>188025</v>
      </c>
      <c r="G233" s="29">
        <v>137830.5</v>
      </c>
      <c r="H233" s="29">
        <v>357103.63</v>
      </c>
      <c r="I233" s="29">
        <f t="shared" si="136"/>
        <v>682959.13</v>
      </c>
      <c r="J233" s="29">
        <f t="shared" si="137"/>
        <v>0</v>
      </c>
      <c r="K233" s="30">
        <v>653389.6</v>
      </c>
      <c r="L233" s="57">
        <v>0</v>
      </c>
      <c r="M233" s="28">
        <v>0</v>
      </c>
      <c r="N233" s="29">
        <v>100280</v>
      </c>
      <c r="O233" s="29">
        <v>335818.1</v>
      </c>
      <c r="P233" s="29">
        <v>217291.5</v>
      </c>
      <c r="Q233" s="29">
        <f t="shared" si="138"/>
        <v>653389.6</v>
      </c>
      <c r="R233" s="29">
        <f t="shared" si="139"/>
        <v>0</v>
      </c>
      <c r="S233" s="30">
        <v>1216223.21</v>
      </c>
      <c r="T233" s="57">
        <v>0</v>
      </c>
      <c r="U233" s="28">
        <v>0</v>
      </c>
      <c r="V233" s="29">
        <v>604132.5</v>
      </c>
      <c r="W233" s="29">
        <v>478245.23</v>
      </c>
      <c r="X233" s="29">
        <v>133845.48</v>
      </c>
      <c r="Y233" s="29">
        <f t="shared" si="140"/>
        <v>1216223.21</v>
      </c>
      <c r="Z233" s="29">
        <f t="shared" si="141"/>
        <v>0</v>
      </c>
      <c r="AA233" s="30">
        <v>1242552.4299999997</v>
      </c>
      <c r="AB233" s="57">
        <v>0</v>
      </c>
      <c r="AC233" s="28">
        <v>0</v>
      </c>
      <c r="AD233" s="23">
        <v>456513.17</v>
      </c>
      <c r="AE233" s="29">
        <v>359604.1</v>
      </c>
      <c r="AF233" s="29">
        <v>425841.2</v>
      </c>
      <c r="AG233" s="29">
        <f t="shared" si="142"/>
        <v>1241958.47</v>
      </c>
      <c r="AH233" s="29">
        <f t="shared" si="143"/>
        <v>593.9599999997299</v>
      </c>
      <c r="AI233" s="30">
        <f t="shared" si="144"/>
        <v>3795124.3699999996</v>
      </c>
      <c r="AJ233" s="24">
        <f t="shared" si="145"/>
        <v>425.84</v>
      </c>
    </row>
    <row r="234" spans="1:36" ht="45.75" customHeight="1">
      <c r="A234" s="80"/>
      <c r="B234" s="37" t="s">
        <v>74</v>
      </c>
      <c r="C234" s="30">
        <v>1394275.52</v>
      </c>
      <c r="D234" s="57">
        <v>0</v>
      </c>
      <c r="E234" s="28">
        <v>0</v>
      </c>
      <c r="F234" s="29">
        <v>550859.24</v>
      </c>
      <c r="G234" s="29">
        <v>483788.17</v>
      </c>
      <c r="H234" s="29">
        <v>359628.11</v>
      </c>
      <c r="I234" s="29">
        <f t="shared" si="136"/>
        <v>1394275.52</v>
      </c>
      <c r="J234" s="29">
        <f t="shared" si="137"/>
        <v>0</v>
      </c>
      <c r="K234" s="30">
        <v>1804415.2</v>
      </c>
      <c r="L234" s="57">
        <v>0</v>
      </c>
      <c r="M234" s="28">
        <v>0</v>
      </c>
      <c r="N234" s="29">
        <v>454329.37</v>
      </c>
      <c r="O234" s="29">
        <v>642078.82</v>
      </c>
      <c r="P234" s="29">
        <v>708007.01</v>
      </c>
      <c r="Q234" s="29">
        <f t="shared" si="138"/>
        <v>1804415.2</v>
      </c>
      <c r="R234" s="29">
        <f t="shared" si="139"/>
        <v>0</v>
      </c>
      <c r="S234" s="30">
        <v>1936719.7</v>
      </c>
      <c r="T234" s="57">
        <v>0</v>
      </c>
      <c r="U234" s="28">
        <v>0</v>
      </c>
      <c r="V234" s="29">
        <v>533515.42</v>
      </c>
      <c r="W234" s="29">
        <v>1042051.12</v>
      </c>
      <c r="X234" s="29">
        <v>361153.16</v>
      </c>
      <c r="Y234" s="29">
        <f t="shared" si="140"/>
        <v>1936719.7</v>
      </c>
      <c r="Z234" s="29">
        <f t="shared" si="141"/>
        <v>0</v>
      </c>
      <c r="AA234" s="30">
        <v>1742653.95</v>
      </c>
      <c r="AB234" s="57">
        <v>0</v>
      </c>
      <c r="AC234" s="28">
        <v>0</v>
      </c>
      <c r="AD234" s="23">
        <v>529352.67</v>
      </c>
      <c r="AE234" s="29">
        <v>877859.9</v>
      </c>
      <c r="AF234" s="29">
        <v>325451.92</v>
      </c>
      <c r="AG234" s="29">
        <f t="shared" si="142"/>
        <v>1732664.49</v>
      </c>
      <c r="AH234" s="29">
        <f t="shared" si="143"/>
        <v>9989.459999999963</v>
      </c>
      <c r="AI234" s="30">
        <f t="shared" si="144"/>
        <v>6878064.37</v>
      </c>
      <c r="AJ234" s="24">
        <f t="shared" si="145"/>
        <v>325.45</v>
      </c>
    </row>
    <row r="235" spans="1:36" ht="45.75" customHeight="1">
      <c r="A235" s="80"/>
      <c r="B235" s="37" t="s">
        <v>112</v>
      </c>
      <c r="C235" s="30">
        <v>125217.59</v>
      </c>
      <c r="D235" s="57">
        <v>0</v>
      </c>
      <c r="E235" s="28">
        <v>0</v>
      </c>
      <c r="F235" s="29">
        <v>0</v>
      </c>
      <c r="G235" s="29">
        <v>50210.11</v>
      </c>
      <c r="H235" s="29">
        <v>75007.48</v>
      </c>
      <c r="I235" s="29">
        <f t="shared" si="136"/>
        <v>125217.59</v>
      </c>
      <c r="J235" s="29">
        <f t="shared" si="137"/>
        <v>0</v>
      </c>
      <c r="K235" s="30">
        <v>534712.16</v>
      </c>
      <c r="L235" s="57">
        <v>0</v>
      </c>
      <c r="M235" s="28">
        <v>0</v>
      </c>
      <c r="N235" s="29">
        <v>107253.48</v>
      </c>
      <c r="O235" s="29">
        <v>91654.29</v>
      </c>
      <c r="P235" s="29">
        <v>335804.39</v>
      </c>
      <c r="Q235" s="29">
        <f t="shared" si="138"/>
        <v>534712.16</v>
      </c>
      <c r="R235" s="29">
        <f t="shared" si="139"/>
        <v>0</v>
      </c>
      <c r="S235" s="30">
        <v>911034.4800000001</v>
      </c>
      <c r="T235" s="57">
        <v>0</v>
      </c>
      <c r="U235" s="28">
        <v>0</v>
      </c>
      <c r="V235" s="29">
        <v>275947.33</v>
      </c>
      <c r="W235" s="29">
        <v>482945.99</v>
      </c>
      <c r="X235" s="29">
        <v>152141.16</v>
      </c>
      <c r="Y235" s="29">
        <f t="shared" si="140"/>
        <v>911034.4800000001</v>
      </c>
      <c r="Z235" s="29">
        <f t="shared" si="141"/>
        <v>0</v>
      </c>
      <c r="AA235" s="30">
        <v>1056588.42</v>
      </c>
      <c r="AB235" s="57">
        <v>0</v>
      </c>
      <c r="AC235" s="28">
        <v>0</v>
      </c>
      <c r="AD235" s="23">
        <v>253862.52</v>
      </c>
      <c r="AE235" s="29">
        <v>551619.43</v>
      </c>
      <c r="AF235" s="29">
        <v>249704.32</v>
      </c>
      <c r="AG235" s="29">
        <f t="shared" si="142"/>
        <v>1055186.27</v>
      </c>
      <c r="AH235" s="29">
        <f t="shared" si="143"/>
        <v>1402.1499999999069</v>
      </c>
      <c r="AI235" s="30">
        <f t="shared" si="144"/>
        <v>2627552.65</v>
      </c>
      <c r="AJ235" s="24">
        <f t="shared" si="145"/>
        <v>249.7</v>
      </c>
    </row>
    <row r="236" spans="1:36" ht="45.75" customHeight="1">
      <c r="A236" s="80"/>
      <c r="B236" s="37" t="s">
        <v>103</v>
      </c>
      <c r="C236" s="30">
        <v>0</v>
      </c>
      <c r="D236" s="57">
        <v>0</v>
      </c>
      <c r="E236" s="28">
        <v>0</v>
      </c>
      <c r="F236" s="29">
        <v>0</v>
      </c>
      <c r="G236" s="29">
        <v>0</v>
      </c>
      <c r="H236" s="29">
        <v>0</v>
      </c>
      <c r="I236" s="29">
        <f>F236+G236+H236</f>
        <v>0</v>
      </c>
      <c r="J236" s="29">
        <f>C236-I236</f>
        <v>0</v>
      </c>
      <c r="K236" s="30">
        <v>0</v>
      </c>
      <c r="L236" s="57">
        <v>0</v>
      </c>
      <c r="M236" s="28">
        <v>0</v>
      </c>
      <c r="N236" s="29">
        <v>0</v>
      </c>
      <c r="O236" s="29">
        <v>0</v>
      </c>
      <c r="P236" s="29">
        <v>0</v>
      </c>
      <c r="Q236" s="29">
        <f>N236+O236+P236</f>
        <v>0</v>
      </c>
      <c r="R236" s="29">
        <f>K236-Q236</f>
        <v>0</v>
      </c>
      <c r="S236" s="30">
        <v>0</v>
      </c>
      <c r="T236" s="57">
        <v>0</v>
      </c>
      <c r="U236" s="28">
        <v>0</v>
      </c>
      <c r="V236" s="29">
        <v>0</v>
      </c>
      <c r="W236" s="29">
        <v>0</v>
      </c>
      <c r="X236" s="29">
        <v>0</v>
      </c>
      <c r="Y236" s="29">
        <f>V236+W236+X236</f>
        <v>0</v>
      </c>
      <c r="Z236" s="29">
        <f>S236-Y236</f>
        <v>0</v>
      </c>
      <c r="AA236" s="30">
        <v>1417470</v>
      </c>
      <c r="AB236" s="57">
        <v>0</v>
      </c>
      <c r="AC236" s="28">
        <v>0</v>
      </c>
      <c r="AD236" s="23">
        <v>0</v>
      </c>
      <c r="AE236" s="29">
        <v>348367.02</v>
      </c>
      <c r="AF236" s="29">
        <v>1067315.18</v>
      </c>
      <c r="AG236" s="29">
        <f>AD236+AE236+AF236</f>
        <v>1415682.2</v>
      </c>
      <c r="AH236" s="29">
        <f>AA236-AG236</f>
        <v>1787.8000000000466</v>
      </c>
      <c r="AI236" s="30">
        <f>C236+D236+K236+L236+S236+T236+AA236+AB236</f>
        <v>1417470</v>
      </c>
      <c r="AJ236" s="24">
        <f t="shared" si="145"/>
        <v>1067.32</v>
      </c>
    </row>
    <row r="237" spans="1:69" s="60" customFormat="1" ht="33" customHeight="1">
      <c r="A237" s="81"/>
      <c r="B237" s="17" t="s">
        <v>7</v>
      </c>
      <c r="C237" s="39">
        <f>C204+C205+C206+C207+C208+C209+C210+C211+C212+C213+C214+C215+C216+C217+C218+C219+C220+C221+C222+C223+C224+C225+C226+C227+C228+C229+C230+C231+C232+C233+C234+C235+C236</f>
        <v>77318655.80599998</v>
      </c>
      <c r="D237" s="39">
        <f aca="true" t="shared" si="146" ref="D237:AI237">D204+D205+D206+D207+D208+D209+D210+D211+D212+D213+D214+D215+D216+D217+D218+D219+D220+D221+D222+D223+D224+D225+D226+D227+D228+D229+D230+D231+D232+D233+D234+D235+D236</f>
        <v>0</v>
      </c>
      <c r="E237" s="39">
        <f t="shared" si="146"/>
        <v>0</v>
      </c>
      <c r="F237" s="39">
        <f t="shared" si="146"/>
        <v>30002695.09</v>
      </c>
      <c r="G237" s="39">
        <f t="shared" si="146"/>
        <v>23009997.216</v>
      </c>
      <c r="H237" s="39">
        <f t="shared" si="146"/>
        <v>24305963.5</v>
      </c>
      <c r="I237" s="39">
        <f t="shared" si="146"/>
        <v>77318655.80599998</v>
      </c>
      <c r="J237" s="39">
        <f t="shared" si="146"/>
        <v>0</v>
      </c>
      <c r="K237" s="39">
        <f t="shared" si="146"/>
        <v>91009742.10000001</v>
      </c>
      <c r="L237" s="39">
        <f t="shared" si="146"/>
        <v>0</v>
      </c>
      <c r="M237" s="39">
        <f t="shared" si="146"/>
        <v>0</v>
      </c>
      <c r="N237" s="39">
        <f t="shared" si="146"/>
        <v>32870769.56</v>
      </c>
      <c r="O237" s="39">
        <f t="shared" si="146"/>
        <v>25320038.099999998</v>
      </c>
      <c r="P237" s="39">
        <f t="shared" si="146"/>
        <v>32818934.439999994</v>
      </c>
      <c r="Q237" s="39">
        <f t="shared" si="146"/>
        <v>91009742.10000001</v>
      </c>
      <c r="R237" s="39">
        <f t="shared" si="146"/>
        <v>0</v>
      </c>
      <c r="S237" s="39">
        <f t="shared" si="146"/>
        <v>92948875.69000006</v>
      </c>
      <c r="T237" s="39">
        <f t="shared" si="146"/>
        <v>0</v>
      </c>
      <c r="U237" s="39">
        <f t="shared" si="146"/>
        <v>0</v>
      </c>
      <c r="V237" s="39">
        <f t="shared" si="146"/>
        <v>40988558.83</v>
      </c>
      <c r="W237" s="39">
        <f t="shared" si="146"/>
        <v>30014465.049999997</v>
      </c>
      <c r="X237" s="39">
        <f t="shared" si="146"/>
        <v>21945851.81</v>
      </c>
      <c r="Y237" s="39">
        <f t="shared" si="146"/>
        <v>92948875.69000006</v>
      </c>
      <c r="Z237" s="39">
        <f t="shared" si="146"/>
        <v>0</v>
      </c>
      <c r="AA237" s="39">
        <f t="shared" si="146"/>
        <v>103291781.704</v>
      </c>
      <c r="AB237" s="39">
        <f t="shared" si="146"/>
        <v>0</v>
      </c>
      <c r="AC237" s="39">
        <f t="shared" si="146"/>
        <v>0</v>
      </c>
      <c r="AD237" s="42">
        <f t="shared" si="146"/>
        <v>28554555.34</v>
      </c>
      <c r="AE237" s="39">
        <f t="shared" si="146"/>
        <v>35120259.730000004</v>
      </c>
      <c r="AF237" s="39">
        <f t="shared" si="146"/>
        <v>38867737.70000001</v>
      </c>
      <c r="AG237" s="39">
        <f t="shared" si="146"/>
        <v>102542552.77</v>
      </c>
      <c r="AH237" s="39">
        <f t="shared" si="146"/>
        <v>749228.9340000023</v>
      </c>
      <c r="AI237" s="39">
        <f t="shared" si="146"/>
        <v>364569055.3000002</v>
      </c>
      <c r="AJ237" s="35">
        <f t="shared" si="145"/>
        <v>38867.74</v>
      </c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</row>
    <row r="238" spans="1:36" ht="37.5" customHeight="1">
      <c r="A238" s="92" t="s">
        <v>113</v>
      </c>
      <c r="B238" s="37" t="s">
        <v>39</v>
      </c>
      <c r="C238" s="30">
        <v>19673.73</v>
      </c>
      <c r="D238" s="57">
        <v>0</v>
      </c>
      <c r="E238" s="28">
        <v>0</v>
      </c>
      <c r="F238" s="29">
        <v>19673.73</v>
      </c>
      <c r="G238" s="29">
        <v>0</v>
      </c>
      <c r="H238" s="29">
        <v>0</v>
      </c>
      <c r="I238" s="29">
        <f>F238+G238+H238</f>
        <v>19673.73</v>
      </c>
      <c r="J238" s="29">
        <f>C238-I238</f>
        <v>0</v>
      </c>
      <c r="K238" s="30">
        <v>131059.99</v>
      </c>
      <c r="L238" s="57">
        <v>0</v>
      </c>
      <c r="M238" s="28">
        <v>0</v>
      </c>
      <c r="N238" s="29">
        <v>65579.08</v>
      </c>
      <c r="O238" s="29">
        <v>65480.91</v>
      </c>
      <c r="P238" s="29">
        <v>0</v>
      </c>
      <c r="Q238" s="29">
        <f>N238+O238+P238</f>
        <v>131059.99</v>
      </c>
      <c r="R238" s="29">
        <f>K238-Q238</f>
        <v>0</v>
      </c>
      <c r="S238" s="30">
        <v>490959.72</v>
      </c>
      <c r="T238" s="57">
        <v>0</v>
      </c>
      <c r="U238" s="28">
        <v>0</v>
      </c>
      <c r="V238" s="29">
        <v>196410.04</v>
      </c>
      <c r="W238" s="29">
        <v>0</v>
      </c>
      <c r="X238" s="29">
        <v>294549.68</v>
      </c>
      <c r="Y238" s="29">
        <f>V238+W238+X238</f>
        <v>490959.72</v>
      </c>
      <c r="Z238" s="29">
        <f>S238-Y238</f>
        <v>0</v>
      </c>
      <c r="AA238" s="30">
        <v>474036.56</v>
      </c>
      <c r="AB238" s="57">
        <v>0</v>
      </c>
      <c r="AC238" s="28">
        <v>0</v>
      </c>
      <c r="AD238" s="23">
        <v>0</v>
      </c>
      <c r="AE238" s="29">
        <v>32789.49</v>
      </c>
      <c r="AF238" s="29">
        <v>431742.51</v>
      </c>
      <c r="AG238" s="29">
        <f>AD238+AE238+AF238</f>
        <v>464532</v>
      </c>
      <c r="AH238" s="29">
        <f>AA238-AG238</f>
        <v>9504.559999999998</v>
      </c>
      <c r="AI238" s="30">
        <f t="shared" si="144"/>
        <v>1115730</v>
      </c>
      <c r="AJ238" s="24">
        <f t="shared" si="145"/>
        <v>431.74</v>
      </c>
    </row>
    <row r="239" spans="1:36" ht="48" customHeight="1">
      <c r="A239" s="93"/>
      <c r="B239" s="37" t="s">
        <v>107</v>
      </c>
      <c r="C239" s="30">
        <v>0</v>
      </c>
      <c r="D239" s="57">
        <v>0</v>
      </c>
      <c r="E239" s="28">
        <v>0</v>
      </c>
      <c r="F239" s="29">
        <v>0</v>
      </c>
      <c r="G239" s="29">
        <v>0</v>
      </c>
      <c r="H239" s="29">
        <v>0</v>
      </c>
      <c r="I239" s="31">
        <f>F239+G239+H239</f>
        <v>0</v>
      </c>
      <c r="J239" s="31">
        <f>C239-I239</f>
        <v>0</v>
      </c>
      <c r="K239" s="30">
        <v>574164.99</v>
      </c>
      <c r="L239" s="57">
        <v>0</v>
      </c>
      <c r="M239" s="28">
        <v>0</v>
      </c>
      <c r="N239" s="29">
        <v>0</v>
      </c>
      <c r="O239" s="29">
        <v>379149.73</v>
      </c>
      <c r="P239" s="29">
        <v>195015.26</v>
      </c>
      <c r="Q239" s="29">
        <f>N239+O239+P239</f>
        <v>574164.99</v>
      </c>
      <c r="R239" s="29">
        <f>K239-Q239</f>
        <v>0</v>
      </c>
      <c r="S239" s="30">
        <v>363879.15</v>
      </c>
      <c r="T239" s="57">
        <v>0</v>
      </c>
      <c r="U239" s="28">
        <v>0</v>
      </c>
      <c r="V239" s="29">
        <v>0</v>
      </c>
      <c r="W239" s="29">
        <v>363879.15</v>
      </c>
      <c r="X239" s="29">
        <v>0</v>
      </c>
      <c r="Y239" s="29">
        <f>V239+W239+X239</f>
        <v>363879.15</v>
      </c>
      <c r="Z239" s="29">
        <f>S239-Y239</f>
        <v>0</v>
      </c>
      <c r="AA239" s="30">
        <v>401815.86</v>
      </c>
      <c r="AB239" s="57">
        <v>0</v>
      </c>
      <c r="AC239" s="28">
        <v>0</v>
      </c>
      <c r="AD239" s="23">
        <v>175849.8</v>
      </c>
      <c r="AE239" s="29">
        <v>0</v>
      </c>
      <c r="AF239" s="29">
        <v>223853.67</v>
      </c>
      <c r="AG239" s="29">
        <f>AD239+AE239+AF239</f>
        <v>399703.47</v>
      </c>
      <c r="AH239" s="29">
        <f>AA239-AG239</f>
        <v>2112.390000000014</v>
      </c>
      <c r="AI239" s="30">
        <f>C239+D239+K239+L239+S239+T239+AA239+AB239</f>
        <v>1339860</v>
      </c>
      <c r="AJ239" s="24">
        <f t="shared" si="145"/>
        <v>223.85</v>
      </c>
    </row>
    <row r="240" spans="1:36" ht="46.5" customHeight="1">
      <c r="A240" s="94"/>
      <c r="B240" s="17" t="s">
        <v>7</v>
      </c>
      <c r="C240" s="39">
        <f>C238+C239</f>
        <v>19673.73</v>
      </c>
      <c r="D240" s="39">
        <f aca="true" t="shared" si="147" ref="D240:AI240">D238+D239</f>
        <v>0</v>
      </c>
      <c r="E240" s="39">
        <f t="shared" si="147"/>
        <v>0</v>
      </c>
      <c r="F240" s="39">
        <f t="shared" si="147"/>
        <v>19673.73</v>
      </c>
      <c r="G240" s="39">
        <f t="shared" si="147"/>
        <v>0</v>
      </c>
      <c r="H240" s="39">
        <f t="shared" si="147"/>
        <v>0</v>
      </c>
      <c r="I240" s="39">
        <f t="shared" si="147"/>
        <v>19673.73</v>
      </c>
      <c r="J240" s="39">
        <f t="shared" si="147"/>
        <v>0</v>
      </c>
      <c r="K240" s="39">
        <f t="shared" si="147"/>
        <v>705224.98</v>
      </c>
      <c r="L240" s="39">
        <f t="shared" si="147"/>
        <v>0</v>
      </c>
      <c r="M240" s="39">
        <f t="shared" si="147"/>
        <v>0</v>
      </c>
      <c r="N240" s="39">
        <f t="shared" si="147"/>
        <v>65579.08</v>
      </c>
      <c r="O240" s="39">
        <f t="shared" si="147"/>
        <v>444630.64</v>
      </c>
      <c r="P240" s="39">
        <f t="shared" si="147"/>
        <v>195015.26</v>
      </c>
      <c r="Q240" s="39">
        <f t="shared" si="147"/>
        <v>705224.98</v>
      </c>
      <c r="R240" s="39">
        <f t="shared" si="147"/>
        <v>0</v>
      </c>
      <c r="S240" s="39">
        <f t="shared" si="147"/>
        <v>854838.87</v>
      </c>
      <c r="T240" s="39">
        <f t="shared" si="147"/>
        <v>0</v>
      </c>
      <c r="U240" s="39">
        <f t="shared" si="147"/>
        <v>0</v>
      </c>
      <c r="V240" s="39">
        <f t="shared" si="147"/>
        <v>196410.04</v>
      </c>
      <c r="W240" s="39">
        <f t="shared" si="147"/>
        <v>363879.15</v>
      </c>
      <c r="X240" s="39">
        <f t="shared" si="147"/>
        <v>294549.68</v>
      </c>
      <c r="Y240" s="39">
        <f t="shared" si="147"/>
        <v>854838.87</v>
      </c>
      <c r="Z240" s="39">
        <f t="shared" si="147"/>
        <v>0</v>
      </c>
      <c r="AA240" s="39">
        <f t="shared" si="147"/>
        <v>875852.4199999999</v>
      </c>
      <c r="AB240" s="39">
        <f t="shared" si="147"/>
        <v>0</v>
      </c>
      <c r="AC240" s="39">
        <f t="shared" si="147"/>
        <v>0</v>
      </c>
      <c r="AD240" s="42">
        <f t="shared" si="147"/>
        <v>175849.8</v>
      </c>
      <c r="AE240" s="39">
        <f t="shared" si="147"/>
        <v>32789.49</v>
      </c>
      <c r="AF240" s="39">
        <f t="shared" si="147"/>
        <v>655596.18</v>
      </c>
      <c r="AG240" s="39">
        <f t="shared" si="147"/>
        <v>864235.47</v>
      </c>
      <c r="AH240" s="39">
        <f t="shared" si="147"/>
        <v>11616.950000000012</v>
      </c>
      <c r="AI240" s="39">
        <f t="shared" si="147"/>
        <v>2455590</v>
      </c>
      <c r="AJ240" s="35">
        <f t="shared" si="145"/>
        <v>655.6</v>
      </c>
    </row>
    <row r="241" spans="1:36" ht="39.75" customHeight="1">
      <c r="A241" s="95" t="s">
        <v>195</v>
      </c>
      <c r="B241" s="17" t="s">
        <v>10</v>
      </c>
      <c r="C241" s="30">
        <v>9136881.459999999</v>
      </c>
      <c r="D241" s="57">
        <v>0</v>
      </c>
      <c r="E241" s="28">
        <v>0</v>
      </c>
      <c r="F241" s="29">
        <v>5197277.81</v>
      </c>
      <c r="G241" s="29">
        <v>0</v>
      </c>
      <c r="H241" s="29">
        <v>3939603.65</v>
      </c>
      <c r="I241" s="31">
        <f aca="true" t="shared" si="148" ref="I241:I252">F241+G241+H241</f>
        <v>9136881.459999999</v>
      </c>
      <c r="J241" s="31">
        <f>C241-I241</f>
        <v>0</v>
      </c>
      <c r="K241" s="30">
        <v>9103450.92</v>
      </c>
      <c r="L241" s="57">
        <v>0</v>
      </c>
      <c r="M241" s="28">
        <v>0</v>
      </c>
      <c r="N241" s="29">
        <v>7444610.76</v>
      </c>
      <c r="O241" s="29">
        <v>150365.82</v>
      </c>
      <c r="P241" s="29">
        <v>1508474.34</v>
      </c>
      <c r="Q241" s="29">
        <f>N241+O241+P241</f>
        <v>9103450.92</v>
      </c>
      <c r="R241" s="29">
        <f>K241-Q241</f>
        <v>0</v>
      </c>
      <c r="S241" s="30">
        <v>7947251.29</v>
      </c>
      <c r="T241" s="57">
        <v>0</v>
      </c>
      <c r="U241" s="28">
        <v>0</v>
      </c>
      <c r="V241" s="29">
        <v>4330502.92</v>
      </c>
      <c r="W241" s="29">
        <v>2352210.08</v>
      </c>
      <c r="X241" s="29">
        <v>1264538.29</v>
      </c>
      <c r="Y241" s="31">
        <f>V241+W241+X241</f>
        <v>7947251.29</v>
      </c>
      <c r="Z241" s="31">
        <f>S241-Y241</f>
        <v>0</v>
      </c>
      <c r="AA241" s="30">
        <v>10273616.99</v>
      </c>
      <c r="AB241" s="57">
        <v>0</v>
      </c>
      <c r="AC241" s="28">
        <v>0</v>
      </c>
      <c r="AD241" s="23">
        <v>2835498.19</v>
      </c>
      <c r="AE241" s="29">
        <v>3647132.61</v>
      </c>
      <c r="AF241" s="29">
        <v>3787071.18</v>
      </c>
      <c r="AG241" s="31">
        <f>AD241+AE241+AF241</f>
        <v>10269701.98</v>
      </c>
      <c r="AH241" s="31">
        <f>AA241-AG241</f>
        <v>3915.0099999997765</v>
      </c>
      <c r="AI241" s="30">
        <f t="shared" si="144"/>
        <v>36461200.66</v>
      </c>
      <c r="AJ241" s="24">
        <f t="shared" si="145"/>
        <v>3787.07</v>
      </c>
    </row>
    <row r="242" spans="1:36" ht="37.5" customHeight="1">
      <c r="A242" s="96"/>
      <c r="B242" s="17" t="s">
        <v>16</v>
      </c>
      <c r="C242" s="30">
        <v>0</v>
      </c>
      <c r="D242" s="57">
        <v>0</v>
      </c>
      <c r="E242" s="28">
        <v>0</v>
      </c>
      <c r="F242" s="29">
        <v>0</v>
      </c>
      <c r="G242" s="29">
        <v>0</v>
      </c>
      <c r="H242" s="29">
        <v>0</v>
      </c>
      <c r="I242" s="31">
        <f t="shared" si="148"/>
        <v>0</v>
      </c>
      <c r="J242" s="31">
        <f>C242-I242</f>
        <v>0</v>
      </c>
      <c r="K242" s="30">
        <v>654915.6</v>
      </c>
      <c r="L242" s="57">
        <v>0</v>
      </c>
      <c r="M242" s="28">
        <v>0</v>
      </c>
      <c r="N242" s="29">
        <v>0</v>
      </c>
      <c r="O242" s="29">
        <v>654915.6</v>
      </c>
      <c r="P242" s="29">
        <v>0</v>
      </c>
      <c r="Q242" s="29">
        <f>N242+O242+P242</f>
        <v>654915.6</v>
      </c>
      <c r="R242" s="29">
        <f>K242-Q242</f>
        <v>0</v>
      </c>
      <c r="S242" s="30">
        <v>1651349.6099999999</v>
      </c>
      <c r="T242" s="57">
        <v>0</v>
      </c>
      <c r="U242" s="28">
        <v>0</v>
      </c>
      <c r="V242" s="29">
        <v>0</v>
      </c>
      <c r="W242" s="29">
        <v>977919.27</v>
      </c>
      <c r="X242" s="29">
        <v>673430.34</v>
      </c>
      <c r="Y242" s="29">
        <f>V242+W242+X242</f>
        <v>1651349.6099999999</v>
      </c>
      <c r="Z242" s="29">
        <f>S242-Y242</f>
        <v>0</v>
      </c>
      <c r="AA242" s="30">
        <v>1960000</v>
      </c>
      <c r="AB242" s="57">
        <v>0</v>
      </c>
      <c r="AC242" s="28">
        <v>0</v>
      </c>
      <c r="AD242" s="23">
        <v>304488.93</v>
      </c>
      <c r="AE242" s="29">
        <v>304488.93</v>
      </c>
      <c r="AF242" s="29">
        <v>1346860.68</v>
      </c>
      <c r="AG242" s="29">
        <f>AD242+AE242+AF242</f>
        <v>1955838.54</v>
      </c>
      <c r="AH242" s="29">
        <f>AA242-AG242</f>
        <v>4161.459999999963</v>
      </c>
      <c r="AI242" s="30">
        <f t="shared" si="144"/>
        <v>4266265.21</v>
      </c>
      <c r="AJ242" s="24">
        <f t="shared" si="145"/>
        <v>1346.86</v>
      </c>
    </row>
    <row r="243" spans="1:36" ht="42" customHeight="1">
      <c r="A243" s="96"/>
      <c r="B243" s="17" t="s">
        <v>17</v>
      </c>
      <c r="C243" s="30">
        <v>0</v>
      </c>
      <c r="D243" s="57">
        <v>0</v>
      </c>
      <c r="E243" s="28">
        <v>0</v>
      </c>
      <c r="F243" s="29">
        <v>0</v>
      </c>
      <c r="G243" s="29">
        <v>0</v>
      </c>
      <c r="H243" s="29">
        <v>0</v>
      </c>
      <c r="I243" s="31">
        <f t="shared" si="148"/>
        <v>0</v>
      </c>
      <c r="J243" s="31">
        <f>C243-I243</f>
        <v>0</v>
      </c>
      <c r="K243" s="30">
        <v>582462.86</v>
      </c>
      <c r="L243" s="57">
        <v>0</v>
      </c>
      <c r="M243" s="28">
        <v>0</v>
      </c>
      <c r="N243" s="29">
        <v>0</v>
      </c>
      <c r="O243" s="29">
        <v>0</v>
      </c>
      <c r="P243" s="29">
        <v>582462.86</v>
      </c>
      <c r="Q243" s="29">
        <f>N243+O243+P243</f>
        <v>582462.86</v>
      </c>
      <c r="R243" s="29">
        <f>K243-Q243</f>
        <v>0</v>
      </c>
      <c r="S243" s="30">
        <v>0</v>
      </c>
      <c r="T243" s="57">
        <v>0</v>
      </c>
      <c r="U243" s="28">
        <v>0</v>
      </c>
      <c r="V243" s="29">
        <v>0</v>
      </c>
      <c r="W243" s="29">
        <v>0</v>
      </c>
      <c r="X243" s="29">
        <v>0</v>
      </c>
      <c r="Y243" s="29">
        <f>V243+W243+X243</f>
        <v>0</v>
      </c>
      <c r="Z243" s="29">
        <f>S243-Y243</f>
        <v>0</v>
      </c>
      <c r="AA243" s="30">
        <v>404010</v>
      </c>
      <c r="AB243" s="57">
        <v>0</v>
      </c>
      <c r="AC243" s="28">
        <v>0</v>
      </c>
      <c r="AD243" s="23">
        <v>0</v>
      </c>
      <c r="AE243" s="29">
        <v>304488.88</v>
      </c>
      <c r="AF243" s="29">
        <v>91009.82</v>
      </c>
      <c r="AG243" s="29">
        <f>AD243+AE243+AF243</f>
        <v>395498.7</v>
      </c>
      <c r="AH243" s="29">
        <f>AA243-AG243</f>
        <v>8511.299999999988</v>
      </c>
      <c r="AI243" s="30">
        <f t="shared" si="144"/>
        <v>986472.86</v>
      </c>
      <c r="AJ243" s="24">
        <f t="shared" si="145"/>
        <v>91.01</v>
      </c>
    </row>
    <row r="244" spans="1:36" ht="31.5" customHeight="1">
      <c r="A244" s="96"/>
      <c r="B244" s="17" t="s">
        <v>66</v>
      </c>
      <c r="C244" s="30">
        <v>363147.19999999995</v>
      </c>
      <c r="D244" s="57">
        <v>0</v>
      </c>
      <c r="E244" s="28">
        <v>0</v>
      </c>
      <c r="F244" s="29">
        <v>101292.64</v>
      </c>
      <c r="G244" s="29">
        <v>83569.97</v>
      </c>
      <c r="H244" s="29">
        <v>178284.59</v>
      </c>
      <c r="I244" s="31">
        <f t="shared" si="148"/>
        <v>363147.19999999995</v>
      </c>
      <c r="J244" s="31">
        <f>C244-I244</f>
        <v>0</v>
      </c>
      <c r="K244" s="30">
        <v>75717.31</v>
      </c>
      <c r="L244" s="57">
        <v>0</v>
      </c>
      <c r="M244" s="28">
        <v>0</v>
      </c>
      <c r="N244" s="29">
        <v>75717.31</v>
      </c>
      <c r="O244" s="29">
        <v>0</v>
      </c>
      <c r="P244" s="29">
        <v>0</v>
      </c>
      <c r="Q244" s="29">
        <f>N244+O244+P244</f>
        <v>75717.31</v>
      </c>
      <c r="R244" s="29">
        <f>K244-Q244</f>
        <v>0</v>
      </c>
      <c r="S244" s="30">
        <v>321784.35</v>
      </c>
      <c r="T244" s="57">
        <v>0</v>
      </c>
      <c r="U244" s="28">
        <v>0</v>
      </c>
      <c r="V244" s="29">
        <v>196633.02</v>
      </c>
      <c r="W244" s="29">
        <v>0</v>
      </c>
      <c r="X244" s="29">
        <v>125151.33</v>
      </c>
      <c r="Y244" s="29">
        <f>V244+W244+X244</f>
        <v>321784.35</v>
      </c>
      <c r="Z244" s="29">
        <f>S244-Y244</f>
        <v>0</v>
      </c>
      <c r="AA244" s="30">
        <v>112834.68000000005</v>
      </c>
      <c r="AB244" s="57">
        <v>0</v>
      </c>
      <c r="AC244" s="28">
        <v>0</v>
      </c>
      <c r="AD244" s="23">
        <v>50361.07</v>
      </c>
      <c r="AE244" s="29">
        <v>50361.07</v>
      </c>
      <c r="AF244" s="29">
        <v>8310.03</v>
      </c>
      <c r="AG244" s="29">
        <f>AD244+AE244+AF244</f>
        <v>109032.17</v>
      </c>
      <c r="AH244" s="29">
        <f>AA244-AG244</f>
        <v>3802.510000000053</v>
      </c>
      <c r="AI244" s="30">
        <f t="shared" si="144"/>
        <v>873483.5399999999</v>
      </c>
      <c r="AJ244" s="24">
        <f t="shared" si="145"/>
        <v>8.31</v>
      </c>
    </row>
    <row r="245" spans="1:36" ht="31.5" customHeight="1">
      <c r="A245" s="96"/>
      <c r="B245" s="17" t="s">
        <v>19</v>
      </c>
      <c r="C245" s="30">
        <v>0</v>
      </c>
      <c r="D245" s="57">
        <v>0</v>
      </c>
      <c r="E245" s="28">
        <v>0</v>
      </c>
      <c r="F245" s="29">
        <v>0</v>
      </c>
      <c r="G245" s="29">
        <v>0</v>
      </c>
      <c r="H245" s="29">
        <v>0</v>
      </c>
      <c r="I245" s="31">
        <f t="shared" si="148"/>
        <v>0</v>
      </c>
      <c r="J245" s="31">
        <f>C245-I245</f>
        <v>0</v>
      </c>
      <c r="K245" s="30">
        <v>0</v>
      </c>
      <c r="L245" s="57">
        <v>0</v>
      </c>
      <c r="M245" s="28">
        <v>0</v>
      </c>
      <c r="N245" s="29">
        <v>0</v>
      </c>
      <c r="O245" s="29">
        <v>0</v>
      </c>
      <c r="P245" s="29">
        <v>0</v>
      </c>
      <c r="Q245" s="29">
        <f>N245+O245+P245</f>
        <v>0</v>
      </c>
      <c r="R245" s="29">
        <f>K245-Q245</f>
        <v>0</v>
      </c>
      <c r="S245" s="30">
        <v>168167.73</v>
      </c>
      <c r="T245" s="57">
        <v>0</v>
      </c>
      <c r="U245" s="28">
        <v>0</v>
      </c>
      <c r="V245" s="29">
        <v>0</v>
      </c>
      <c r="W245" s="29">
        <v>0</v>
      </c>
      <c r="X245" s="29">
        <v>168167.73</v>
      </c>
      <c r="Y245" s="29">
        <f>V245+W245+X245</f>
        <v>168167.73</v>
      </c>
      <c r="Z245" s="29">
        <f>S245-Y245</f>
        <v>0</v>
      </c>
      <c r="AA245" s="30">
        <v>500000</v>
      </c>
      <c r="AB245" s="57">
        <v>0</v>
      </c>
      <c r="AC245" s="28">
        <v>0</v>
      </c>
      <c r="AD245" s="23">
        <v>0</v>
      </c>
      <c r="AE245" s="29">
        <v>0</v>
      </c>
      <c r="AF245" s="29">
        <v>477529</v>
      </c>
      <c r="AG245" s="29">
        <f>AD245+AE245+AF245</f>
        <v>477529</v>
      </c>
      <c r="AH245" s="29">
        <f>AA245-AG245</f>
        <v>22471</v>
      </c>
      <c r="AI245" s="30">
        <f>C245+D245+K245+L245+S245+T245+AA245+AB245</f>
        <v>668167.73</v>
      </c>
      <c r="AJ245" s="24">
        <f t="shared" si="145"/>
        <v>477.53</v>
      </c>
    </row>
    <row r="246" spans="1:36" ht="48" customHeight="1">
      <c r="A246" s="97"/>
      <c r="B246" s="17" t="s">
        <v>7</v>
      </c>
      <c r="C246" s="34">
        <f>C241+C242+C243+C244+C245</f>
        <v>9500028.659999998</v>
      </c>
      <c r="D246" s="34">
        <f aca="true" t="shared" si="149" ref="D246:AH246">D241+D242+D243+D244+D245</f>
        <v>0</v>
      </c>
      <c r="E246" s="34">
        <f t="shared" si="149"/>
        <v>0</v>
      </c>
      <c r="F246" s="34">
        <f t="shared" si="149"/>
        <v>5298570.449999999</v>
      </c>
      <c r="G246" s="34">
        <f t="shared" si="149"/>
        <v>83569.97</v>
      </c>
      <c r="H246" s="34">
        <f t="shared" si="149"/>
        <v>4117888.2399999998</v>
      </c>
      <c r="I246" s="34">
        <f t="shared" si="148"/>
        <v>9500028.659999998</v>
      </c>
      <c r="J246" s="34">
        <f t="shared" si="149"/>
        <v>0</v>
      </c>
      <c r="K246" s="34">
        <f t="shared" si="149"/>
        <v>10416546.69</v>
      </c>
      <c r="L246" s="34">
        <f t="shared" si="149"/>
        <v>0</v>
      </c>
      <c r="M246" s="34">
        <f t="shared" si="149"/>
        <v>0</v>
      </c>
      <c r="N246" s="34">
        <f t="shared" si="149"/>
        <v>7520328.069999999</v>
      </c>
      <c r="O246" s="34">
        <f t="shared" si="149"/>
        <v>805281.4199999999</v>
      </c>
      <c r="P246" s="34">
        <f t="shared" si="149"/>
        <v>2090937.2000000002</v>
      </c>
      <c r="Q246" s="34">
        <f t="shared" si="149"/>
        <v>10416546.69</v>
      </c>
      <c r="R246" s="34">
        <f t="shared" si="149"/>
        <v>0</v>
      </c>
      <c r="S246" s="34">
        <f t="shared" si="149"/>
        <v>10088552.98</v>
      </c>
      <c r="T246" s="34">
        <f t="shared" si="149"/>
        <v>0</v>
      </c>
      <c r="U246" s="34">
        <f t="shared" si="149"/>
        <v>0</v>
      </c>
      <c r="V246" s="34">
        <f t="shared" si="149"/>
        <v>4527135.9399999995</v>
      </c>
      <c r="W246" s="34">
        <f t="shared" si="149"/>
        <v>3330129.35</v>
      </c>
      <c r="X246" s="34">
        <f t="shared" si="149"/>
        <v>2231287.69</v>
      </c>
      <c r="Y246" s="34">
        <f t="shared" si="149"/>
        <v>10088552.98</v>
      </c>
      <c r="Z246" s="34">
        <f t="shared" si="149"/>
        <v>0</v>
      </c>
      <c r="AA246" s="34">
        <f t="shared" si="149"/>
        <v>13250461.67</v>
      </c>
      <c r="AB246" s="34">
        <f t="shared" si="149"/>
        <v>0</v>
      </c>
      <c r="AC246" s="34">
        <f t="shared" si="149"/>
        <v>0</v>
      </c>
      <c r="AD246" s="33">
        <f t="shared" si="149"/>
        <v>3190348.19</v>
      </c>
      <c r="AE246" s="34">
        <f t="shared" si="149"/>
        <v>4306471.49</v>
      </c>
      <c r="AF246" s="34">
        <f t="shared" si="149"/>
        <v>5710780.710000001</v>
      </c>
      <c r="AG246" s="34">
        <f t="shared" si="149"/>
        <v>13207600.389999999</v>
      </c>
      <c r="AH246" s="34">
        <f t="shared" si="149"/>
        <v>42861.27999999978</v>
      </c>
      <c r="AI246" s="34">
        <f>AI241+AI242+AI243+AI244+AI245</f>
        <v>43255589.99999999</v>
      </c>
      <c r="AJ246" s="35">
        <f t="shared" si="145"/>
        <v>5710.78</v>
      </c>
    </row>
    <row r="247" spans="1:36" ht="28.5" customHeight="1">
      <c r="A247" s="79" t="s">
        <v>196</v>
      </c>
      <c r="B247" s="37" t="s">
        <v>16</v>
      </c>
      <c r="C247" s="30">
        <v>4363766.95</v>
      </c>
      <c r="D247" s="57">
        <v>46582.24</v>
      </c>
      <c r="E247" s="21">
        <v>46582.24</v>
      </c>
      <c r="F247" s="29">
        <v>2382722.91</v>
      </c>
      <c r="G247" s="29">
        <v>0</v>
      </c>
      <c r="H247" s="29">
        <v>1981044.04</v>
      </c>
      <c r="I247" s="29">
        <f t="shared" si="148"/>
        <v>4363766.95</v>
      </c>
      <c r="J247" s="29">
        <f aca="true" t="shared" si="150" ref="J247:J252">C247-I247</f>
        <v>0</v>
      </c>
      <c r="K247" s="30">
        <v>6344867.57</v>
      </c>
      <c r="L247" s="57">
        <v>0</v>
      </c>
      <c r="M247" s="28">
        <v>0</v>
      </c>
      <c r="N247" s="29">
        <v>4406879.45</v>
      </c>
      <c r="O247" s="29">
        <v>92973.69</v>
      </c>
      <c r="P247" s="29">
        <v>1845014.43</v>
      </c>
      <c r="Q247" s="29">
        <f aca="true" t="shared" si="151" ref="Q247:Q252">N247+O247+P247</f>
        <v>6344867.57</v>
      </c>
      <c r="R247" s="29">
        <f aca="true" t="shared" si="152" ref="R247:R252">K247-Q247</f>
        <v>0</v>
      </c>
      <c r="S247" s="30">
        <v>6162684.92</v>
      </c>
      <c r="T247" s="61">
        <v>46567.76</v>
      </c>
      <c r="U247" s="21">
        <v>46567.76</v>
      </c>
      <c r="V247" s="29">
        <v>5992910.14</v>
      </c>
      <c r="W247" s="29">
        <v>0</v>
      </c>
      <c r="X247" s="29">
        <v>169774.78</v>
      </c>
      <c r="Y247" s="29">
        <f aca="true" t="shared" si="153" ref="Y247:Y252">V247+W247+X247</f>
        <v>6162684.92</v>
      </c>
      <c r="Z247" s="29">
        <f aca="true" t="shared" si="154" ref="Z247:Z252">S247-Y247</f>
        <v>0</v>
      </c>
      <c r="AA247" s="30">
        <v>6598097.5</v>
      </c>
      <c r="AB247" s="61">
        <v>46610</v>
      </c>
      <c r="AC247" s="21">
        <v>46610</v>
      </c>
      <c r="AD247" s="23">
        <v>2106619.34</v>
      </c>
      <c r="AE247" s="29">
        <v>3644166.59</v>
      </c>
      <c r="AF247" s="29">
        <v>842759.44</v>
      </c>
      <c r="AG247" s="29">
        <f aca="true" t="shared" si="155" ref="AG247:AG252">AD247+AE247+AF247</f>
        <v>6593545.369999999</v>
      </c>
      <c r="AH247" s="29">
        <f aca="true" t="shared" si="156" ref="AH247:AH252">AA247-AG247</f>
        <v>4552.13000000082</v>
      </c>
      <c r="AI247" s="30">
        <f t="shared" si="144"/>
        <v>23609176.94</v>
      </c>
      <c r="AJ247" s="24">
        <f t="shared" si="145"/>
        <v>842.76</v>
      </c>
    </row>
    <row r="248" spans="1:36" ht="28.5" customHeight="1">
      <c r="A248" s="80"/>
      <c r="B248" s="37" t="s">
        <v>17</v>
      </c>
      <c r="C248" s="30">
        <v>4094977.0999999996</v>
      </c>
      <c r="D248" s="57">
        <v>0</v>
      </c>
      <c r="E248" s="28">
        <v>0</v>
      </c>
      <c r="F248" s="29">
        <v>2085668.93</v>
      </c>
      <c r="G248" s="29">
        <v>0</v>
      </c>
      <c r="H248" s="29">
        <v>2009308.17</v>
      </c>
      <c r="I248" s="29">
        <f t="shared" si="148"/>
        <v>4094977.0999999996</v>
      </c>
      <c r="J248" s="29">
        <f t="shared" si="150"/>
        <v>0</v>
      </c>
      <c r="K248" s="30">
        <v>5201111.57</v>
      </c>
      <c r="L248" s="57">
        <v>0</v>
      </c>
      <c r="M248" s="28">
        <v>0</v>
      </c>
      <c r="N248" s="29">
        <v>3290168.91</v>
      </c>
      <c r="O248" s="29">
        <v>1213568.84</v>
      </c>
      <c r="P248" s="29">
        <v>697373.82</v>
      </c>
      <c r="Q248" s="29">
        <f t="shared" si="151"/>
        <v>5201111.57</v>
      </c>
      <c r="R248" s="29">
        <f t="shared" si="152"/>
        <v>0</v>
      </c>
      <c r="S248" s="30">
        <v>5192705.73</v>
      </c>
      <c r="T248" s="57">
        <v>0</v>
      </c>
      <c r="U248" s="28">
        <v>0</v>
      </c>
      <c r="V248" s="29">
        <v>4461292.28</v>
      </c>
      <c r="W248" s="29">
        <v>731413.45</v>
      </c>
      <c r="X248" s="29">
        <v>0</v>
      </c>
      <c r="Y248" s="29">
        <f t="shared" si="153"/>
        <v>5192705.73</v>
      </c>
      <c r="Z248" s="29">
        <f t="shared" si="154"/>
        <v>0</v>
      </c>
      <c r="AA248" s="30">
        <v>6006616.37</v>
      </c>
      <c r="AB248" s="57">
        <v>0</v>
      </c>
      <c r="AC248" s="28">
        <v>0</v>
      </c>
      <c r="AD248" s="23">
        <v>1694346.53</v>
      </c>
      <c r="AE248" s="29">
        <v>3114091.37</v>
      </c>
      <c r="AF248" s="29">
        <v>1196381.28</v>
      </c>
      <c r="AG248" s="29">
        <f t="shared" si="155"/>
        <v>6004819.180000001</v>
      </c>
      <c r="AH248" s="29">
        <f t="shared" si="156"/>
        <v>1797.1899999994785</v>
      </c>
      <c r="AI248" s="30">
        <f t="shared" si="144"/>
        <v>20495410.77</v>
      </c>
      <c r="AJ248" s="24">
        <f t="shared" si="145"/>
        <v>1196.38</v>
      </c>
    </row>
    <row r="249" spans="1:36" ht="28.5" customHeight="1">
      <c r="A249" s="80"/>
      <c r="B249" s="37" t="s">
        <v>18</v>
      </c>
      <c r="C249" s="30">
        <v>517331.03</v>
      </c>
      <c r="D249" s="57">
        <v>0</v>
      </c>
      <c r="E249" s="28">
        <v>0</v>
      </c>
      <c r="F249" s="29">
        <v>517331.03</v>
      </c>
      <c r="G249" s="29">
        <v>0</v>
      </c>
      <c r="H249" s="29">
        <v>0</v>
      </c>
      <c r="I249" s="29">
        <f t="shared" si="148"/>
        <v>517331.03</v>
      </c>
      <c r="J249" s="29">
        <f t="shared" si="150"/>
        <v>0</v>
      </c>
      <c r="K249" s="30">
        <v>520297.45</v>
      </c>
      <c r="L249" s="57">
        <v>0</v>
      </c>
      <c r="M249" s="28">
        <v>0</v>
      </c>
      <c r="N249" s="29">
        <v>520297.45</v>
      </c>
      <c r="O249" s="29">
        <v>0</v>
      </c>
      <c r="P249" s="29">
        <v>0</v>
      </c>
      <c r="Q249" s="29">
        <f t="shared" si="151"/>
        <v>520297.45</v>
      </c>
      <c r="R249" s="29">
        <f t="shared" si="152"/>
        <v>0</v>
      </c>
      <c r="S249" s="30">
        <v>811254.1</v>
      </c>
      <c r="T249" s="57">
        <v>0</v>
      </c>
      <c r="U249" s="28">
        <v>0</v>
      </c>
      <c r="V249" s="29">
        <v>787832.72</v>
      </c>
      <c r="W249" s="29">
        <v>0</v>
      </c>
      <c r="X249" s="29">
        <v>23421.38</v>
      </c>
      <c r="Y249" s="29">
        <f t="shared" si="153"/>
        <v>811254.1</v>
      </c>
      <c r="Z249" s="29">
        <f t="shared" si="154"/>
        <v>0</v>
      </c>
      <c r="AA249" s="30">
        <v>811524.37</v>
      </c>
      <c r="AB249" s="57">
        <v>0</v>
      </c>
      <c r="AC249" s="28">
        <v>0</v>
      </c>
      <c r="AD249" s="23">
        <v>266888.7</v>
      </c>
      <c r="AE249" s="29">
        <v>410848.49</v>
      </c>
      <c r="AF249" s="29">
        <v>133634.89</v>
      </c>
      <c r="AG249" s="29">
        <f t="shared" si="155"/>
        <v>811372.08</v>
      </c>
      <c r="AH249" s="29">
        <f t="shared" si="156"/>
        <v>152.29000000003725</v>
      </c>
      <c r="AI249" s="30">
        <f t="shared" si="144"/>
        <v>2660406.95</v>
      </c>
      <c r="AJ249" s="24">
        <f t="shared" si="145"/>
        <v>133.63</v>
      </c>
    </row>
    <row r="250" spans="1:36" ht="28.5" customHeight="1">
      <c r="A250" s="80"/>
      <c r="B250" s="37" t="s">
        <v>10</v>
      </c>
      <c r="C250" s="30">
        <v>1877834.85</v>
      </c>
      <c r="D250" s="57">
        <v>0</v>
      </c>
      <c r="E250" s="28">
        <v>0</v>
      </c>
      <c r="F250" s="29">
        <v>42700.23</v>
      </c>
      <c r="G250" s="29">
        <v>701640.59</v>
      </c>
      <c r="H250" s="29">
        <v>1133494.03</v>
      </c>
      <c r="I250" s="29">
        <f t="shared" si="148"/>
        <v>1877834.85</v>
      </c>
      <c r="J250" s="29">
        <f t="shared" si="150"/>
        <v>0</v>
      </c>
      <c r="K250" s="30">
        <v>1844513.83</v>
      </c>
      <c r="L250" s="57">
        <v>0</v>
      </c>
      <c r="M250" s="28">
        <v>0</v>
      </c>
      <c r="N250" s="29">
        <v>1844513.83</v>
      </c>
      <c r="O250" s="29">
        <v>0</v>
      </c>
      <c r="P250" s="29">
        <v>0</v>
      </c>
      <c r="Q250" s="29">
        <f t="shared" si="151"/>
        <v>1844513.83</v>
      </c>
      <c r="R250" s="29">
        <f t="shared" si="152"/>
        <v>0</v>
      </c>
      <c r="S250" s="30">
        <v>2555989.77</v>
      </c>
      <c r="T250" s="57">
        <v>0</v>
      </c>
      <c r="U250" s="28">
        <v>0</v>
      </c>
      <c r="V250" s="29">
        <v>2555989.77</v>
      </c>
      <c r="W250" s="29">
        <v>0</v>
      </c>
      <c r="X250" s="29">
        <v>0</v>
      </c>
      <c r="Y250" s="29">
        <f t="shared" si="153"/>
        <v>2555989.77</v>
      </c>
      <c r="Z250" s="29">
        <f t="shared" si="154"/>
        <v>0</v>
      </c>
      <c r="AA250" s="30">
        <v>2984542.37</v>
      </c>
      <c r="AB250" s="57">
        <v>0</v>
      </c>
      <c r="AC250" s="28">
        <v>0</v>
      </c>
      <c r="AD250" s="23">
        <v>1488847.39</v>
      </c>
      <c r="AE250" s="29">
        <v>744997.32</v>
      </c>
      <c r="AF250" s="29">
        <v>748352.5</v>
      </c>
      <c r="AG250" s="29">
        <f t="shared" si="155"/>
        <v>2982197.21</v>
      </c>
      <c r="AH250" s="29">
        <f t="shared" si="156"/>
        <v>2345.160000000149</v>
      </c>
      <c r="AI250" s="30">
        <f t="shared" si="144"/>
        <v>9262880.82</v>
      </c>
      <c r="AJ250" s="24">
        <f t="shared" si="145"/>
        <v>748.35</v>
      </c>
    </row>
    <row r="251" spans="1:36" ht="31.5" customHeight="1">
      <c r="A251" s="80"/>
      <c r="B251" s="37" t="s">
        <v>19</v>
      </c>
      <c r="C251" s="30">
        <v>0</v>
      </c>
      <c r="D251" s="57">
        <v>0</v>
      </c>
      <c r="E251" s="28">
        <v>0</v>
      </c>
      <c r="F251" s="29">
        <v>0</v>
      </c>
      <c r="G251" s="29">
        <v>0</v>
      </c>
      <c r="H251" s="29">
        <v>0</v>
      </c>
      <c r="I251" s="29">
        <f t="shared" si="148"/>
        <v>0</v>
      </c>
      <c r="J251" s="29">
        <f t="shared" si="150"/>
        <v>0</v>
      </c>
      <c r="K251" s="30">
        <v>97053.6</v>
      </c>
      <c r="L251" s="57">
        <v>0</v>
      </c>
      <c r="M251" s="28">
        <v>0</v>
      </c>
      <c r="N251" s="29">
        <v>0</v>
      </c>
      <c r="O251" s="29">
        <v>0</v>
      </c>
      <c r="P251" s="29">
        <v>97053.6</v>
      </c>
      <c r="Q251" s="29">
        <f t="shared" si="151"/>
        <v>97053.6</v>
      </c>
      <c r="R251" s="29">
        <f t="shared" si="152"/>
        <v>0</v>
      </c>
      <c r="S251" s="30">
        <v>0</v>
      </c>
      <c r="T251" s="57">
        <v>0</v>
      </c>
      <c r="U251" s="28">
        <v>0</v>
      </c>
      <c r="V251" s="29">
        <v>0</v>
      </c>
      <c r="W251" s="29">
        <v>0</v>
      </c>
      <c r="X251" s="29">
        <v>0</v>
      </c>
      <c r="Y251" s="29">
        <f t="shared" si="153"/>
        <v>0</v>
      </c>
      <c r="Z251" s="29">
        <f t="shared" si="154"/>
        <v>0</v>
      </c>
      <c r="AA251" s="30">
        <v>164927.6</v>
      </c>
      <c r="AB251" s="57">
        <v>0</v>
      </c>
      <c r="AC251" s="28">
        <v>0</v>
      </c>
      <c r="AD251" s="23">
        <v>88790.92</v>
      </c>
      <c r="AE251" s="29">
        <v>32464.12</v>
      </c>
      <c r="AF251" s="29">
        <v>42465.22</v>
      </c>
      <c r="AG251" s="29">
        <f t="shared" si="155"/>
        <v>163720.26</v>
      </c>
      <c r="AH251" s="29">
        <f t="shared" si="156"/>
        <v>1207.3399999999965</v>
      </c>
      <c r="AI251" s="30">
        <f t="shared" si="144"/>
        <v>261981.2</v>
      </c>
      <c r="AJ251" s="24">
        <f t="shared" si="145"/>
        <v>42.47</v>
      </c>
    </row>
    <row r="252" spans="1:36" ht="36.75" customHeight="1">
      <c r="A252" s="80"/>
      <c r="B252" s="37" t="s">
        <v>56</v>
      </c>
      <c r="C252" s="30">
        <v>0</v>
      </c>
      <c r="D252" s="57">
        <v>0</v>
      </c>
      <c r="E252" s="28">
        <v>0</v>
      </c>
      <c r="F252" s="29">
        <v>0</v>
      </c>
      <c r="G252" s="29">
        <v>0</v>
      </c>
      <c r="H252" s="29">
        <v>0</v>
      </c>
      <c r="I252" s="29">
        <f t="shared" si="148"/>
        <v>0</v>
      </c>
      <c r="J252" s="29">
        <f t="shared" si="150"/>
        <v>0</v>
      </c>
      <c r="K252" s="30">
        <v>195110</v>
      </c>
      <c r="L252" s="57">
        <v>0</v>
      </c>
      <c r="M252" s="28">
        <v>0</v>
      </c>
      <c r="N252" s="29">
        <v>11706.6</v>
      </c>
      <c r="O252" s="29">
        <v>0</v>
      </c>
      <c r="P252" s="29">
        <v>183403.4</v>
      </c>
      <c r="Q252" s="29">
        <f t="shared" si="151"/>
        <v>195110</v>
      </c>
      <c r="R252" s="29">
        <f t="shared" si="152"/>
        <v>0</v>
      </c>
      <c r="S252" s="30">
        <v>0</v>
      </c>
      <c r="T252" s="57">
        <v>0</v>
      </c>
      <c r="U252" s="28">
        <v>0</v>
      </c>
      <c r="V252" s="29">
        <v>0</v>
      </c>
      <c r="W252" s="29">
        <v>0</v>
      </c>
      <c r="X252" s="29">
        <v>0</v>
      </c>
      <c r="Y252" s="29">
        <f t="shared" si="153"/>
        <v>0</v>
      </c>
      <c r="Z252" s="29">
        <f t="shared" si="154"/>
        <v>0</v>
      </c>
      <c r="AA252" s="30">
        <v>178533.32</v>
      </c>
      <c r="AB252" s="57">
        <v>0</v>
      </c>
      <c r="AC252" s="28">
        <v>0</v>
      </c>
      <c r="AD252" s="23">
        <v>0</v>
      </c>
      <c r="AE252" s="29">
        <v>0</v>
      </c>
      <c r="AF252" s="29">
        <v>174618</v>
      </c>
      <c r="AG252" s="29">
        <f t="shared" si="155"/>
        <v>174618</v>
      </c>
      <c r="AH252" s="29">
        <f t="shared" si="156"/>
        <v>3915.320000000007</v>
      </c>
      <c r="AI252" s="30">
        <f t="shared" si="144"/>
        <v>373643.32</v>
      </c>
      <c r="AJ252" s="24">
        <f t="shared" si="145"/>
        <v>174.62</v>
      </c>
    </row>
    <row r="253" spans="1:36" ht="46.5" customHeight="1">
      <c r="A253" s="81"/>
      <c r="B253" s="17" t="s">
        <v>7</v>
      </c>
      <c r="C253" s="39">
        <f>C247+C248+C249+C250+C251+C252</f>
        <v>10853909.93</v>
      </c>
      <c r="D253" s="39">
        <f>D247+D248+D249+D250+D251+D252</f>
        <v>46582.24</v>
      </c>
      <c r="E253" s="39">
        <f>E247+E248+E249+E250+E251+E252</f>
        <v>46582.24</v>
      </c>
      <c r="F253" s="39">
        <f aca="true" t="shared" si="157" ref="F253:AI253">F247+F248+F249+F250+F251+F252</f>
        <v>5028423.100000001</v>
      </c>
      <c r="G253" s="39">
        <f t="shared" si="157"/>
        <v>701640.59</v>
      </c>
      <c r="H253" s="39">
        <f t="shared" si="157"/>
        <v>5123846.24</v>
      </c>
      <c r="I253" s="39">
        <f t="shared" si="157"/>
        <v>10853909.93</v>
      </c>
      <c r="J253" s="39">
        <f t="shared" si="157"/>
        <v>0</v>
      </c>
      <c r="K253" s="39">
        <f t="shared" si="157"/>
        <v>14202954.02</v>
      </c>
      <c r="L253" s="39">
        <f>L247+L248+L249+L250+L251+L252</f>
        <v>0</v>
      </c>
      <c r="M253" s="39">
        <f>M247+M248+M249+M250+M251+M252</f>
        <v>0</v>
      </c>
      <c r="N253" s="39">
        <f t="shared" si="157"/>
        <v>10073566.24</v>
      </c>
      <c r="O253" s="39">
        <f t="shared" si="157"/>
        <v>1306542.53</v>
      </c>
      <c r="P253" s="39">
        <f t="shared" si="157"/>
        <v>2822845.25</v>
      </c>
      <c r="Q253" s="39">
        <f t="shared" si="157"/>
        <v>14202954.02</v>
      </c>
      <c r="R253" s="39">
        <f t="shared" si="157"/>
        <v>0</v>
      </c>
      <c r="S253" s="39">
        <f t="shared" si="157"/>
        <v>14722634.52</v>
      </c>
      <c r="T253" s="39">
        <f>T247+T248+T249+T250+T251+T252</f>
        <v>46567.76</v>
      </c>
      <c r="U253" s="39">
        <f>U247+U248+U249+U250+U251+U252</f>
        <v>46567.76</v>
      </c>
      <c r="V253" s="39">
        <f t="shared" si="157"/>
        <v>13798024.91</v>
      </c>
      <c r="W253" s="39">
        <f t="shared" si="157"/>
        <v>731413.45</v>
      </c>
      <c r="X253" s="39">
        <f t="shared" si="157"/>
        <v>193196.16</v>
      </c>
      <c r="Y253" s="39">
        <f t="shared" si="157"/>
        <v>14722634.52</v>
      </c>
      <c r="Z253" s="39">
        <f t="shared" si="157"/>
        <v>0</v>
      </c>
      <c r="AA253" s="39">
        <f t="shared" si="157"/>
        <v>16744241.53</v>
      </c>
      <c r="AB253" s="62">
        <f>AB247+AB248+AB249+AB250+AB251+AB252</f>
        <v>46610</v>
      </c>
      <c r="AC253" s="41">
        <f>AC247+AC248+AC249+AC250+AC251+AC252</f>
        <v>46610</v>
      </c>
      <c r="AD253" s="42">
        <f t="shared" si="157"/>
        <v>5645492.88</v>
      </c>
      <c r="AE253" s="39">
        <f t="shared" si="157"/>
        <v>7946567.890000001</v>
      </c>
      <c r="AF253" s="39">
        <f t="shared" si="157"/>
        <v>3138211.33</v>
      </c>
      <c r="AG253" s="39">
        <f t="shared" si="157"/>
        <v>16730272.1</v>
      </c>
      <c r="AH253" s="39">
        <f t="shared" si="157"/>
        <v>13969.430000000488</v>
      </c>
      <c r="AI253" s="39">
        <f t="shared" si="157"/>
        <v>56663500.00000001</v>
      </c>
      <c r="AJ253" s="35">
        <f t="shared" si="145"/>
        <v>3138.21</v>
      </c>
    </row>
    <row r="254" spans="1:36" ht="45.75" customHeight="1">
      <c r="A254" s="95" t="s">
        <v>114</v>
      </c>
      <c r="B254" s="37" t="s">
        <v>19</v>
      </c>
      <c r="C254" s="30">
        <v>0</v>
      </c>
      <c r="D254" s="57">
        <v>0</v>
      </c>
      <c r="E254" s="28">
        <v>0</v>
      </c>
      <c r="F254" s="29">
        <v>0</v>
      </c>
      <c r="G254" s="29">
        <v>0</v>
      </c>
      <c r="H254" s="29">
        <v>0</v>
      </c>
      <c r="I254" s="29">
        <f>F254+G254+H254</f>
        <v>0</v>
      </c>
      <c r="J254" s="29">
        <f>C254-I254</f>
        <v>0</v>
      </c>
      <c r="K254" s="30">
        <v>0</v>
      </c>
      <c r="L254" s="57">
        <v>0</v>
      </c>
      <c r="M254" s="28">
        <v>0</v>
      </c>
      <c r="N254" s="29">
        <v>0</v>
      </c>
      <c r="O254" s="29">
        <v>0</v>
      </c>
      <c r="P254" s="29">
        <v>0</v>
      </c>
      <c r="Q254" s="29">
        <f>N254+O254+P254</f>
        <v>0</v>
      </c>
      <c r="R254" s="29">
        <f>K254-Q254</f>
        <v>0</v>
      </c>
      <c r="S254" s="30">
        <v>299808.97</v>
      </c>
      <c r="T254" s="57">
        <v>0</v>
      </c>
      <c r="U254" s="28">
        <v>0</v>
      </c>
      <c r="V254" s="29">
        <v>0</v>
      </c>
      <c r="W254" s="29">
        <v>0</v>
      </c>
      <c r="X254" s="29">
        <v>299808.97</v>
      </c>
      <c r="Y254" s="29">
        <f>V254+W254+X254</f>
        <v>299808.97</v>
      </c>
      <c r="Z254" s="29">
        <f>S254-Y254</f>
        <v>0</v>
      </c>
      <c r="AA254" s="30">
        <v>779211.03</v>
      </c>
      <c r="AB254" s="57">
        <v>0</v>
      </c>
      <c r="AC254" s="28">
        <v>0</v>
      </c>
      <c r="AD254" s="23">
        <v>282838.65</v>
      </c>
      <c r="AE254" s="29">
        <v>316779.29</v>
      </c>
      <c r="AF254" s="29">
        <v>178188.35</v>
      </c>
      <c r="AG254" s="29">
        <f>AD254+AE254+AF254</f>
        <v>777806.2899999999</v>
      </c>
      <c r="AH254" s="29">
        <f>AA254-AG254</f>
        <v>1404.740000000107</v>
      </c>
      <c r="AI254" s="30">
        <f>C254+D254+K254+L254+S254+T254+AA254+AB254</f>
        <v>1079020</v>
      </c>
      <c r="AJ254" s="24">
        <f t="shared" si="145"/>
        <v>178.19</v>
      </c>
    </row>
    <row r="255" spans="1:36" ht="45.75" customHeight="1">
      <c r="A255" s="96"/>
      <c r="B255" s="37" t="s">
        <v>3</v>
      </c>
      <c r="C255" s="30">
        <v>0</v>
      </c>
      <c r="D255" s="57">
        <v>0</v>
      </c>
      <c r="E255" s="28">
        <v>0</v>
      </c>
      <c r="F255" s="29">
        <v>0</v>
      </c>
      <c r="G255" s="29">
        <v>0</v>
      </c>
      <c r="H255" s="29">
        <v>0</v>
      </c>
      <c r="I255" s="29">
        <f>F255+G255+H255</f>
        <v>0</v>
      </c>
      <c r="J255" s="29">
        <f>C255-I255</f>
        <v>0</v>
      </c>
      <c r="K255" s="30">
        <v>0</v>
      </c>
      <c r="L255" s="57">
        <v>0</v>
      </c>
      <c r="M255" s="28">
        <v>0</v>
      </c>
      <c r="N255" s="29">
        <v>0</v>
      </c>
      <c r="O255" s="29">
        <v>0</v>
      </c>
      <c r="P255" s="29">
        <v>0</v>
      </c>
      <c r="Q255" s="29">
        <f>N255+O255+P255</f>
        <v>0</v>
      </c>
      <c r="R255" s="29">
        <f>K255-Q255</f>
        <v>0</v>
      </c>
      <c r="S255" s="30">
        <v>0</v>
      </c>
      <c r="T255" s="57">
        <v>0</v>
      </c>
      <c r="U255" s="28">
        <v>0</v>
      </c>
      <c r="V255" s="29">
        <v>0</v>
      </c>
      <c r="W255" s="29">
        <v>0</v>
      </c>
      <c r="X255" s="29">
        <v>0</v>
      </c>
      <c r="Y255" s="29">
        <f>V255+W255+X255</f>
        <v>0</v>
      </c>
      <c r="Z255" s="29">
        <f>S255-Y255</f>
        <v>0</v>
      </c>
      <c r="AA255" s="30">
        <v>277620</v>
      </c>
      <c r="AB255" s="57">
        <v>0</v>
      </c>
      <c r="AC255" s="28">
        <v>0</v>
      </c>
      <c r="AD255" s="23">
        <v>56663.87</v>
      </c>
      <c r="AE255" s="29">
        <v>220328.48</v>
      </c>
      <c r="AF255" s="29">
        <v>0</v>
      </c>
      <c r="AG255" s="29">
        <f>AD255+AE255+AF255</f>
        <v>276992.35000000003</v>
      </c>
      <c r="AH255" s="29">
        <f>AA255-AG255</f>
        <v>627.6499999999651</v>
      </c>
      <c r="AI255" s="30">
        <f>C255+D255+K255+L255+S255+T255+AA255+AB255</f>
        <v>277620</v>
      </c>
      <c r="AJ255" s="24">
        <f t="shared" si="145"/>
        <v>0</v>
      </c>
    </row>
    <row r="256" spans="1:36" ht="45.75" customHeight="1">
      <c r="A256" s="97"/>
      <c r="B256" s="17" t="s">
        <v>7</v>
      </c>
      <c r="C256" s="34">
        <f>C254+C255</f>
        <v>0</v>
      </c>
      <c r="D256" s="34">
        <f aca="true" t="shared" si="158" ref="D256:AI256">D254+D255</f>
        <v>0</v>
      </c>
      <c r="E256" s="34">
        <f t="shared" si="158"/>
        <v>0</v>
      </c>
      <c r="F256" s="34">
        <f t="shared" si="158"/>
        <v>0</v>
      </c>
      <c r="G256" s="34">
        <f t="shared" si="158"/>
        <v>0</v>
      </c>
      <c r="H256" s="34">
        <f t="shared" si="158"/>
        <v>0</v>
      </c>
      <c r="I256" s="34">
        <f t="shared" si="158"/>
        <v>0</v>
      </c>
      <c r="J256" s="34">
        <f t="shared" si="158"/>
        <v>0</v>
      </c>
      <c r="K256" s="34">
        <f t="shared" si="158"/>
        <v>0</v>
      </c>
      <c r="L256" s="34">
        <f t="shared" si="158"/>
        <v>0</v>
      </c>
      <c r="M256" s="34">
        <f t="shared" si="158"/>
        <v>0</v>
      </c>
      <c r="N256" s="34">
        <f t="shared" si="158"/>
        <v>0</v>
      </c>
      <c r="O256" s="34">
        <f t="shared" si="158"/>
        <v>0</v>
      </c>
      <c r="P256" s="34">
        <f t="shared" si="158"/>
        <v>0</v>
      </c>
      <c r="Q256" s="34">
        <f t="shared" si="158"/>
        <v>0</v>
      </c>
      <c r="R256" s="34">
        <f t="shared" si="158"/>
        <v>0</v>
      </c>
      <c r="S256" s="34">
        <f t="shared" si="158"/>
        <v>299808.97</v>
      </c>
      <c r="T256" s="34">
        <f t="shared" si="158"/>
        <v>0</v>
      </c>
      <c r="U256" s="34">
        <f t="shared" si="158"/>
        <v>0</v>
      </c>
      <c r="V256" s="34">
        <f t="shared" si="158"/>
        <v>0</v>
      </c>
      <c r="W256" s="34">
        <f t="shared" si="158"/>
        <v>0</v>
      </c>
      <c r="X256" s="34">
        <f t="shared" si="158"/>
        <v>299808.97</v>
      </c>
      <c r="Y256" s="34">
        <f t="shared" si="158"/>
        <v>299808.97</v>
      </c>
      <c r="Z256" s="34">
        <f t="shared" si="158"/>
        <v>0</v>
      </c>
      <c r="AA256" s="34">
        <f t="shared" si="158"/>
        <v>1056831.03</v>
      </c>
      <c r="AB256" s="34">
        <f t="shared" si="158"/>
        <v>0</v>
      </c>
      <c r="AC256" s="34">
        <f t="shared" si="158"/>
        <v>0</v>
      </c>
      <c r="AD256" s="33">
        <f t="shared" si="158"/>
        <v>339502.52</v>
      </c>
      <c r="AE256" s="34">
        <f t="shared" si="158"/>
        <v>537107.77</v>
      </c>
      <c r="AF256" s="34">
        <f t="shared" si="158"/>
        <v>178188.35</v>
      </c>
      <c r="AG256" s="34">
        <f t="shared" si="158"/>
        <v>1054798.64</v>
      </c>
      <c r="AH256" s="34">
        <f t="shared" si="158"/>
        <v>2032.3900000000722</v>
      </c>
      <c r="AI256" s="34">
        <f t="shared" si="158"/>
        <v>1356640</v>
      </c>
      <c r="AJ256" s="35">
        <f t="shared" si="145"/>
        <v>178.19</v>
      </c>
    </row>
    <row r="257" spans="1:36" ht="28.5" customHeight="1">
      <c r="A257" s="91" t="s">
        <v>197</v>
      </c>
      <c r="B257" s="37" t="s">
        <v>19</v>
      </c>
      <c r="C257" s="26">
        <v>0</v>
      </c>
      <c r="D257" s="57"/>
      <c r="E257" s="28"/>
      <c r="F257" s="29">
        <v>0</v>
      </c>
      <c r="G257" s="29">
        <v>0</v>
      </c>
      <c r="H257" s="29">
        <v>0</v>
      </c>
      <c r="I257" s="29">
        <f>F257+G257+H257</f>
        <v>0</v>
      </c>
      <c r="J257" s="29">
        <f>C257-I257</f>
        <v>0</v>
      </c>
      <c r="K257" s="26">
        <v>3177.3</v>
      </c>
      <c r="L257" s="57"/>
      <c r="M257" s="28"/>
      <c r="N257" s="29">
        <v>0</v>
      </c>
      <c r="O257" s="29">
        <v>3177.3</v>
      </c>
      <c r="P257" s="29">
        <v>0</v>
      </c>
      <c r="Q257" s="29">
        <f>N257+O257+P257</f>
        <v>3177.3</v>
      </c>
      <c r="R257" s="29">
        <f>K257-Q257</f>
        <v>0</v>
      </c>
      <c r="S257" s="26">
        <v>2414.75</v>
      </c>
      <c r="T257" s="57"/>
      <c r="U257" s="28"/>
      <c r="V257" s="29">
        <v>2414.75</v>
      </c>
      <c r="W257" s="29">
        <v>0</v>
      </c>
      <c r="X257" s="29">
        <v>0</v>
      </c>
      <c r="Y257" s="29">
        <f>V257+W257+X257</f>
        <v>2414.75</v>
      </c>
      <c r="Z257" s="29">
        <f>S257-Y257</f>
        <v>0</v>
      </c>
      <c r="AA257" s="26">
        <v>2729.16</v>
      </c>
      <c r="AB257" s="57"/>
      <c r="AC257" s="28"/>
      <c r="AD257" s="23">
        <v>0</v>
      </c>
      <c r="AE257" s="29">
        <v>516.2</v>
      </c>
      <c r="AF257" s="29">
        <v>2207.2</v>
      </c>
      <c r="AG257" s="29">
        <f>AD257+AE257+AF257</f>
        <v>2723.3999999999996</v>
      </c>
      <c r="AH257" s="29">
        <f>AA257-AG257</f>
        <v>5.760000000000218</v>
      </c>
      <c r="AI257" s="26">
        <f>C257+D257+K257+L257+S257+T257+AA257+AB257</f>
        <v>8321.21</v>
      </c>
      <c r="AJ257" s="63">
        <f>ROUND(AF257/1000,2)</f>
        <v>2.21</v>
      </c>
    </row>
    <row r="258" spans="1:36" ht="28.5" customHeight="1">
      <c r="A258" s="91"/>
      <c r="B258" s="37" t="s">
        <v>3</v>
      </c>
      <c r="C258" s="26">
        <v>6861.54</v>
      </c>
      <c r="D258" s="57"/>
      <c r="E258" s="28"/>
      <c r="F258" s="29">
        <v>4867.34</v>
      </c>
      <c r="G258" s="29">
        <v>0</v>
      </c>
      <c r="H258" s="29">
        <v>1994.2</v>
      </c>
      <c r="I258" s="29">
        <f>F258+G258+H258</f>
        <v>6861.54</v>
      </c>
      <c r="J258" s="29">
        <f>C258-I258</f>
        <v>0</v>
      </c>
      <c r="K258" s="30">
        <v>5772.57</v>
      </c>
      <c r="L258" s="57"/>
      <c r="M258" s="28"/>
      <c r="N258" s="29">
        <v>5772.57</v>
      </c>
      <c r="O258" s="29">
        <v>0</v>
      </c>
      <c r="P258" s="29">
        <v>0</v>
      </c>
      <c r="Q258" s="29">
        <f>N258+O258+P258</f>
        <v>5772.57</v>
      </c>
      <c r="R258" s="29">
        <f>K258-Q258</f>
        <v>0</v>
      </c>
      <c r="S258" s="26">
        <v>2880.9</v>
      </c>
      <c r="T258" s="57"/>
      <c r="U258" s="28"/>
      <c r="V258" s="64">
        <v>1536.17</v>
      </c>
      <c r="W258" s="29">
        <v>0</v>
      </c>
      <c r="X258" s="29">
        <v>1344.73</v>
      </c>
      <c r="Y258" s="29">
        <f>V258+W258+X258</f>
        <v>2880.9</v>
      </c>
      <c r="Z258" s="29">
        <f>S258-Y258</f>
        <v>0</v>
      </c>
      <c r="AA258" s="26">
        <v>13679.450000000003</v>
      </c>
      <c r="AB258" s="57"/>
      <c r="AC258" s="28"/>
      <c r="AD258" s="23">
        <v>5020</v>
      </c>
      <c r="AE258" s="29">
        <v>2159.1</v>
      </c>
      <c r="AF258" s="29">
        <v>4566</v>
      </c>
      <c r="AG258" s="29">
        <f>AD258+AE258+AF258</f>
        <v>11745.1</v>
      </c>
      <c r="AH258" s="29">
        <f>AA258-AG258</f>
        <v>1934.3500000000022</v>
      </c>
      <c r="AI258" s="26">
        <f>C258+D258+K258+L258+S258+T258+AA258+AB258</f>
        <v>29194.460000000003</v>
      </c>
      <c r="AJ258" s="63">
        <f aca="true" t="shared" si="159" ref="AJ258:AJ321">ROUND(AF258/1000,2)</f>
        <v>4.57</v>
      </c>
    </row>
    <row r="259" spans="1:36" ht="28.5" customHeight="1">
      <c r="A259" s="91"/>
      <c r="B259" s="37" t="s">
        <v>40</v>
      </c>
      <c r="C259" s="26">
        <v>20295.4</v>
      </c>
      <c r="D259" s="57"/>
      <c r="E259" s="28"/>
      <c r="F259" s="29">
        <v>13890.82</v>
      </c>
      <c r="G259" s="29">
        <v>0</v>
      </c>
      <c r="H259" s="29">
        <v>6404.58</v>
      </c>
      <c r="I259" s="29">
        <f>F259+G259+H259</f>
        <v>20295.4</v>
      </c>
      <c r="J259" s="29">
        <f>C259-I259</f>
        <v>0</v>
      </c>
      <c r="K259" s="26">
        <v>22159.85</v>
      </c>
      <c r="L259" s="57"/>
      <c r="M259" s="28"/>
      <c r="N259" s="29">
        <v>22159.85</v>
      </c>
      <c r="O259" s="29">
        <v>0</v>
      </c>
      <c r="P259" s="29">
        <v>0</v>
      </c>
      <c r="Q259" s="29">
        <f>N259+O259+P259</f>
        <v>22159.85</v>
      </c>
      <c r="R259" s="29">
        <f>K259-Q259</f>
        <v>0</v>
      </c>
      <c r="S259" s="26">
        <v>18103.61</v>
      </c>
      <c r="T259" s="57"/>
      <c r="U259" s="28"/>
      <c r="V259" s="31">
        <v>18103.61</v>
      </c>
      <c r="W259" s="29">
        <v>0</v>
      </c>
      <c r="X259" s="29">
        <v>0</v>
      </c>
      <c r="Y259" s="29">
        <f>V259+W259+X259</f>
        <v>18103.61</v>
      </c>
      <c r="Z259" s="29">
        <f>S259-Y259</f>
        <v>0</v>
      </c>
      <c r="AA259" s="26">
        <v>24065.47</v>
      </c>
      <c r="AB259" s="57"/>
      <c r="AC259" s="28"/>
      <c r="AD259" s="23">
        <v>0</v>
      </c>
      <c r="AE259" s="29">
        <v>5764.72</v>
      </c>
      <c r="AF259" s="29">
        <v>18298.8</v>
      </c>
      <c r="AG259" s="29">
        <f>AD259+AE259+AF259</f>
        <v>24063.52</v>
      </c>
      <c r="AH259" s="29">
        <f>AA259-AG259</f>
        <v>1.9500000000007276</v>
      </c>
      <c r="AI259" s="26">
        <f>C259+D259+K259+L259+S259+T259+AA259+AB259</f>
        <v>84624.33</v>
      </c>
      <c r="AJ259" s="63">
        <f t="shared" si="159"/>
        <v>18.3</v>
      </c>
    </row>
    <row r="260" spans="1:36" ht="52.5" customHeight="1">
      <c r="A260" s="91"/>
      <c r="B260" s="17" t="s">
        <v>7</v>
      </c>
      <c r="C260" s="39">
        <f>C259+C258+C257</f>
        <v>27156.940000000002</v>
      </c>
      <c r="D260" s="62">
        <f>D259+D258+D257</f>
        <v>0</v>
      </c>
      <c r="E260" s="41">
        <f>E259+E258+E257</f>
        <v>0</v>
      </c>
      <c r="F260" s="39">
        <f aca="true" t="shared" si="160" ref="F260:AI260">F259+F258+F257</f>
        <v>18758.16</v>
      </c>
      <c r="G260" s="39">
        <f t="shared" si="160"/>
        <v>0</v>
      </c>
      <c r="H260" s="39">
        <f t="shared" si="160"/>
        <v>8398.78</v>
      </c>
      <c r="I260" s="39">
        <f t="shared" si="160"/>
        <v>27156.940000000002</v>
      </c>
      <c r="J260" s="39">
        <f t="shared" si="160"/>
        <v>0</v>
      </c>
      <c r="K260" s="39">
        <f t="shared" si="160"/>
        <v>31109.719999999998</v>
      </c>
      <c r="L260" s="62">
        <f>L259+L258+L257</f>
        <v>0</v>
      </c>
      <c r="M260" s="41">
        <f>M259+M258+M257</f>
        <v>0</v>
      </c>
      <c r="N260" s="39">
        <f t="shared" si="160"/>
        <v>27932.42</v>
      </c>
      <c r="O260" s="39">
        <f t="shared" si="160"/>
        <v>3177.3</v>
      </c>
      <c r="P260" s="39">
        <f t="shared" si="160"/>
        <v>0</v>
      </c>
      <c r="Q260" s="39">
        <f t="shared" si="160"/>
        <v>31109.719999999998</v>
      </c>
      <c r="R260" s="39">
        <f t="shared" si="160"/>
        <v>0</v>
      </c>
      <c r="S260" s="39">
        <f t="shared" si="160"/>
        <v>23399.260000000002</v>
      </c>
      <c r="T260" s="62">
        <f>T259+T258+T257</f>
        <v>0</v>
      </c>
      <c r="U260" s="41">
        <f>U259+U258+U257</f>
        <v>0</v>
      </c>
      <c r="V260" s="39">
        <f t="shared" si="160"/>
        <v>22054.53</v>
      </c>
      <c r="W260" s="39">
        <f t="shared" si="160"/>
        <v>0</v>
      </c>
      <c r="X260" s="39">
        <f t="shared" si="160"/>
        <v>1344.73</v>
      </c>
      <c r="Y260" s="39">
        <f t="shared" si="160"/>
        <v>23399.260000000002</v>
      </c>
      <c r="Z260" s="39">
        <f t="shared" si="160"/>
        <v>0</v>
      </c>
      <c r="AA260" s="39">
        <f t="shared" si="160"/>
        <v>40474.08</v>
      </c>
      <c r="AB260" s="62">
        <f>AB259+AB258+AB257</f>
        <v>0</v>
      </c>
      <c r="AC260" s="41">
        <f>AC259+AC258+AC257</f>
        <v>0</v>
      </c>
      <c r="AD260" s="42">
        <f t="shared" si="160"/>
        <v>5020</v>
      </c>
      <c r="AE260" s="39">
        <f t="shared" si="160"/>
        <v>8440.02</v>
      </c>
      <c r="AF260" s="39">
        <f t="shared" si="160"/>
        <v>25072</v>
      </c>
      <c r="AG260" s="39">
        <f t="shared" si="160"/>
        <v>38532.020000000004</v>
      </c>
      <c r="AH260" s="39">
        <f t="shared" si="160"/>
        <v>1942.0600000000031</v>
      </c>
      <c r="AI260" s="39">
        <f t="shared" si="160"/>
        <v>122140</v>
      </c>
      <c r="AJ260" s="65">
        <f t="shared" si="159"/>
        <v>25.07</v>
      </c>
    </row>
    <row r="261" spans="1:36" ht="35.25" customHeight="1">
      <c r="A261" s="79" t="s">
        <v>198</v>
      </c>
      <c r="B261" s="17" t="s">
        <v>115</v>
      </c>
      <c r="C261" s="20">
        <f>C262+C263+C264+C265</f>
        <v>0</v>
      </c>
      <c r="D261" s="61">
        <f>D262+D263+D264+D265</f>
        <v>0</v>
      </c>
      <c r="E261" s="21">
        <f>E262+E263+E264+E265</f>
        <v>0</v>
      </c>
      <c r="F261" s="20">
        <f aca="true" t="shared" si="161" ref="F261:AI261">F262+F263+F264+F265</f>
        <v>0</v>
      </c>
      <c r="G261" s="20">
        <f t="shared" si="161"/>
        <v>0</v>
      </c>
      <c r="H261" s="20">
        <f t="shared" si="161"/>
        <v>0</v>
      </c>
      <c r="I261" s="20">
        <f t="shared" si="161"/>
        <v>0</v>
      </c>
      <c r="J261" s="20">
        <f t="shared" si="161"/>
        <v>0</v>
      </c>
      <c r="K261" s="20">
        <f t="shared" si="161"/>
        <v>1523805.83</v>
      </c>
      <c r="L261" s="61">
        <f>L262+L263+L264+L265</f>
        <v>95434.95</v>
      </c>
      <c r="M261" s="21">
        <f>M262+M263+M264+M265</f>
        <v>95434.95</v>
      </c>
      <c r="N261" s="20">
        <f t="shared" si="161"/>
        <v>0</v>
      </c>
      <c r="O261" s="20">
        <f t="shared" si="161"/>
        <v>1523805.83</v>
      </c>
      <c r="P261" s="20">
        <f t="shared" si="161"/>
        <v>0</v>
      </c>
      <c r="Q261" s="20">
        <f t="shared" si="161"/>
        <v>1523805.83</v>
      </c>
      <c r="R261" s="20">
        <f t="shared" si="161"/>
        <v>0</v>
      </c>
      <c r="S261" s="20">
        <f t="shared" si="161"/>
        <v>314497.76</v>
      </c>
      <c r="T261" s="61">
        <f>T262+T263+T264+T265</f>
        <v>0</v>
      </c>
      <c r="U261" s="21">
        <f>U262+U263+U264+U265</f>
        <v>0</v>
      </c>
      <c r="V261" s="20">
        <f t="shared" si="161"/>
        <v>59150</v>
      </c>
      <c r="W261" s="20">
        <f t="shared" si="161"/>
        <v>255347.75999999998</v>
      </c>
      <c r="X261" s="20">
        <f t="shared" si="161"/>
        <v>0</v>
      </c>
      <c r="Y261" s="20">
        <f t="shared" si="161"/>
        <v>314497.76</v>
      </c>
      <c r="Z261" s="20">
        <f t="shared" si="161"/>
        <v>0</v>
      </c>
      <c r="AA261" s="20">
        <f t="shared" si="161"/>
        <v>1236212.75</v>
      </c>
      <c r="AB261" s="61">
        <f>AB262+AB263+AB264+AB265</f>
        <v>0</v>
      </c>
      <c r="AC261" s="21">
        <f>AC262+AC263+AC264+AC265</f>
        <v>0</v>
      </c>
      <c r="AD261" s="33">
        <f t="shared" si="161"/>
        <v>0</v>
      </c>
      <c r="AE261" s="20">
        <f t="shared" si="161"/>
        <v>0</v>
      </c>
      <c r="AF261" s="20">
        <f t="shared" si="161"/>
        <v>0</v>
      </c>
      <c r="AG261" s="20">
        <f t="shared" si="161"/>
        <v>0</v>
      </c>
      <c r="AH261" s="20">
        <f t="shared" si="161"/>
        <v>1236212.75</v>
      </c>
      <c r="AI261" s="20">
        <f t="shared" si="161"/>
        <v>3169951.29</v>
      </c>
      <c r="AJ261" s="63">
        <f t="shared" si="159"/>
        <v>0</v>
      </c>
    </row>
    <row r="262" spans="1:36" ht="28.5" customHeight="1">
      <c r="A262" s="80"/>
      <c r="B262" s="37" t="s">
        <v>116</v>
      </c>
      <c r="C262" s="26">
        <v>0</v>
      </c>
      <c r="D262" s="57"/>
      <c r="E262" s="28"/>
      <c r="F262" s="29">
        <v>0</v>
      </c>
      <c r="G262" s="29">
        <v>0</v>
      </c>
      <c r="H262" s="29">
        <v>0</v>
      </c>
      <c r="I262" s="29">
        <f>F262+G262+H262</f>
        <v>0</v>
      </c>
      <c r="J262" s="29">
        <f>C262-I262</f>
        <v>0</v>
      </c>
      <c r="K262" s="26">
        <v>1049668.9100000001</v>
      </c>
      <c r="L262" s="57">
        <v>95434.95</v>
      </c>
      <c r="M262" s="21">
        <v>95434.95</v>
      </c>
      <c r="N262" s="29">
        <v>0</v>
      </c>
      <c r="O262" s="29">
        <v>1049668.9100000001</v>
      </c>
      <c r="P262" s="29">
        <v>0</v>
      </c>
      <c r="Q262" s="29">
        <f>N262+O262+P262</f>
        <v>1049668.9100000001</v>
      </c>
      <c r="R262" s="29">
        <f>K262-Q262</f>
        <v>0</v>
      </c>
      <c r="S262" s="26">
        <v>190872.08</v>
      </c>
      <c r="T262" s="57"/>
      <c r="U262" s="28"/>
      <c r="V262" s="29">
        <v>0</v>
      </c>
      <c r="W262" s="29">
        <v>190872.08</v>
      </c>
      <c r="X262" s="29">
        <v>0</v>
      </c>
      <c r="Y262" s="29">
        <f>V262+W262+X262</f>
        <v>190872.08</v>
      </c>
      <c r="Z262" s="29">
        <f>S262-Y262</f>
        <v>0</v>
      </c>
      <c r="AA262" s="26">
        <v>800009.68</v>
      </c>
      <c r="AB262" s="57"/>
      <c r="AC262" s="28"/>
      <c r="AD262" s="23">
        <v>0</v>
      </c>
      <c r="AE262" s="29">
        <v>0</v>
      </c>
      <c r="AF262" s="29">
        <v>0</v>
      </c>
      <c r="AG262" s="29">
        <f>AD262+AE262+AF262</f>
        <v>0</v>
      </c>
      <c r="AH262" s="29">
        <f>AA262-AG262</f>
        <v>800009.68</v>
      </c>
      <c r="AI262" s="26">
        <f>C262+D262+K262+L262+S262+T262+AA262+AB262</f>
        <v>2135985.62</v>
      </c>
      <c r="AJ262" s="63">
        <f t="shared" si="159"/>
        <v>0</v>
      </c>
    </row>
    <row r="263" spans="1:36" ht="34.5" customHeight="1">
      <c r="A263" s="80"/>
      <c r="B263" s="37" t="s">
        <v>117</v>
      </c>
      <c r="C263" s="26">
        <v>0</v>
      </c>
      <c r="D263" s="57"/>
      <c r="E263" s="28"/>
      <c r="F263" s="29">
        <v>0</v>
      </c>
      <c r="G263" s="29">
        <v>0</v>
      </c>
      <c r="H263" s="29">
        <v>0</v>
      </c>
      <c r="I263" s="29">
        <f>F263+G263+H263</f>
        <v>0</v>
      </c>
      <c r="J263" s="29">
        <f>C263-I263</f>
        <v>0</v>
      </c>
      <c r="K263" s="26">
        <v>0</v>
      </c>
      <c r="L263" s="57"/>
      <c r="M263" s="28"/>
      <c r="N263" s="29">
        <v>0</v>
      </c>
      <c r="O263" s="29">
        <v>0</v>
      </c>
      <c r="P263" s="29">
        <v>0</v>
      </c>
      <c r="Q263" s="29">
        <f>N263+O263+P263</f>
        <v>0</v>
      </c>
      <c r="R263" s="29">
        <f>K263-Q263</f>
        <v>0</v>
      </c>
      <c r="S263" s="26">
        <v>0</v>
      </c>
      <c r="T263" s="57"/>
      <c r="U263" s="28"/>
      <c r="V263" s="29">
        <v>0</v>
      </c>
      <c r="W263" s="29">
        <v>0</v>
      </c>
      <c r="X263" s="29">
        <v>0</v>
      </c>
      <c r="Y263" s="29">
        <f>V263+W263+X263</f>
        <v>0</v>
      </c>
      <c r="Z263" s="29">
        <f>S263-Y263</f>
        <v>0</v>
      </c>
      <c r="AA263" s="26">
        <v>0</v>
      </c>
      <c r="AB263" s="57"/>
      <c r="AC263" s="28"/>
      <c r="AD263" s="23">
        <v>0</v>
      </c>
      <c r="AE263" s="29">
        <v>0</v>
      </c>
      <c r="AF263" s="29">
        <v>0</v>
      </c>
      <c r="AG263" s="29">
        <f>AD263+AE263+AF263</f>
        <v>0</v>
      </c>
      <c r="AH263" s="29">
        <f>AA263-AG263</f>
        <v>0</v>
      </c>
      <c r="AI263" s="26">
        <f>C263+D263+K263+L263+S263+T263+AA263+AB263</f>
        <v>0</v>
      </c>
      <c r="AJ263" s="63">
        <f t="shared" si="159"/>
        <v>0</v>
      </c>
    </row>
    <row r="264" spans="1:36" ht="48.75" customHeight="1">
      <c r="A264" s="80"/>
      <c r="B264" s="37" t="s">
        <v>118</v>
      </c>
      <c r="C264" s="26">
        <v>0</v>
      </c>
      <c r="D264" s="57"/>
      <c r="E264" s="28"/>
      <c r="F264" s="29">
        <v>0</v>
      </c>
      <c r="G264" s="29">
        <v>0</v>
      </c>
      <c r="H264" s="29">
        <v>0</v>
      </c>
      <c r="I264" s="29">
        <f>F264+G264+H264</f>
        <v>0</v>
      </c>
      <c r="J264" s="29">
        <f>C264-I264</f>
        <v>0</v>
      </c>
      <c r="K264" s="26">
        <v>22890</v>
      </c>
      <c r="L264" s="57"/>
      <c r="M264" s="28"/>
      <c r="N264" s="29">
        <v>0</v>
      </c>
      <c r="O264" s="29">
        <v>22890</v>
      </c>
      <c r="P264" s="29">
        <v>0</v>
      </c>
      <c r="Q264" s="29">
        <f>N264+O264+P264</f>
        <v>22890</v>
      </c>
      <c r="R264" s="29">
        <f>K264-Q264</f>
        <v>0</v>
      </c>
      <c r="S264" s="26">
        <v>0</v>
      </c>
      <c r="T264" s="57"/>
      <c r="U264" s="28"/>
      <c r="V264" s="29">
        <v>0</v>
      </c>
      <c r="W264" s="29">
        <v>0</v>
      </c>
      <c r="X264" s="29">
        <v>0</v>
      </c>
      <c r="Y264" s="29">
        <f>V264+W264+X264</f>
        <v>0</v>
      </c>
      <c r="Z264" s="29">
        <f>S264-Y264</f>
        <v>0</v>
      </c>
      <c r="AA264" s="26">
        <v>121857</v>
      </c>
      <c r="AB264" s="57"/>
      <c r="AC264" s="28"/>
      <c r="AD264" s="23">
        <v>0</v>
      </c>
      <c r="AE264" s="29">
        <v>0</v>
      </c>
      <c r="AF264" s="29">
        <v>0</v>
      </c>
      <c r="AG264" s="29">
        <f>AD264+AE264+AF264</f>
        <v>0</v>
      </c>
      <c r="AH264" s="29">
        <f>AA264-AG264</f>
        <v>121857</v>
      </c>
      <c r="AI264" s="26">
        <f>C264+D264+K264+L264+S264+T264+AA264+AB264</f>
        <v>144747</v>
      </c>
      <c r="AJ264" s="63">
        <f t="shared" si="159"/>
        <v>0</v>
      </c>
    </row>
    <row r="265" spans="1:36" ht="34.5" customHeight="1">
      <c r="A265" s="80"/>
      <c r="B265" s="37" t="s">
        <v>119</v>
      </c>
      <c r="C265" s="26">
        <v>0</v>
      </c>
      <c r="D265" s="57"/>
      <c r="E265" s="28"/>
      <c r="F265" s="29">
        <v>0</v>
      </c>
      <c r="G265" s="29">
        <v>0</v>
      </c>
      <c r="H265" s="29">
        <v>0</v>
      </c>
      <c r="I265" s="29">
        <f>F265+G265+H265</f>
        <v>0</v>
      </c>
      <c r="J265" s="29">
        <f>C265-I265</f>
        <v>0</v>
      </c>
      <c r="K265" s="26">
        <v>451246.92</v>
      </c>
      <c r="L265" s="57"/>
      <c r="M265" s="28"/>
      <c r="N265" s="29">
        <v>0</v>
      </c>
      <c r="O265" s="29">
        <v>451246.92</v>
      </c>
      <c r="P265" s="29">
        <v>0</v>
      </c>
      <c r="Q265" s="29">
        <f>N265+O265+P265</f>
        <v>451246.92</v>
      </c>
      <c r="R265" s="29">
        <f>K265-Q265</f>
        <v>0</v>
      </c>
      <c r="S265" s="26">
        <v>123625.68</v>
      </c>
      <c r="T265" s="57"/>
      <c r="U265" s="28"/>
      <c r="V265" s="29">
        <v>59150</v>
      </c>
      <c r="W265" s="29">
        <v>64475.68</v>
      </c>
      <c r="X265" s="29">
        <v>0</v>
      </c>
      <c r="Y265" s="29">
        <f>V265+W265+X265</f>
        <v>123625.68</v>
      </c>
      <c r="Z265" s="29">
        <f>S265-Y265</f>
        <v>0</v>
      </c>
      <c r="AA265" s="26">
        <v>314346.07</v>
      </c>
      <c r="AB265" s="57"/>
      <c r="AC265" s="28"/>
      <c r="AD265" s="23">
        <v>0</v>
      </c>
      <c r="AE265" s="29">
        <v>0</v>
      </c>
      <c r="AF265" s="29">
        <v>0</v>
      </c>
      <c r="AG265" s="29">
        <f>AD265+AE265+AF265</f>
        <v>0</v>
      </c>
      <c r="AH265" s="29">
        <f>AA265-AG265</f>
        <v>314346.07</v>
      </c>
      <c r="AI265" s="26">
        <f>C265+D265+K265+L265+S265+T265+AA265+AB265</f>
        <v>889218.6699999999</v>
      </c>
      <c r="AJ265" s="63">
        <f t="shared" si="159"/>
        <v>0</v>
      </c>
    </row>
    <row r="266" spans="1:36" ht="40.5" customHeight="1">
      <c r="A266" s="80"/>
      <c r="B266" s="17" t="s">
        <v>23</v>
      </c>
      <c r="C266" s="20">
        <f>C267+C268+C269+C270</f>
        <v>481780</v>
      </c>
      <c r="D266" s="61">
        <f>D267+D268+D269+D270</f>
        <v>0</v>
      </c>
      <c r="E266" s="21">
        <f>E267+E268+E269+E270</f>
        <v>0</v>
      </c>
      <c r="F266" s="20">
        <f aca="true" t="shared" si="162" ref="F266:AI266">F267+F268+F269+F270</f>
        <v>0</v>
      </c>
      <c r="G266" s="20">
        <f t="shared" si="162"/>
        <v>0</v>
      </c>
      <c r="H266" s="20">
        <f t="shared" si="162"/>
        <v>481780</v>
      </c>
      <c r="I266" s="20">
        <f t="shared" si="162"/>
        <v>481780</v>
      </c>
      <c r="J266" s="20">
        <f t="shared" si="162"/>
        <v>0</v>
      </c>
      <c r="K266" s="20">
        <f t="shared" si="162"/>
        <v>771202.25</v>
      </c>
      <c r="L266" s="61">
        <f>L267+L268+L269+L270</f>
        <v>0</v>
      </c>
      <c r="M266" s="21">
        <f>M267+M268+M269+M270</f>
        <v>0</v>
      </c>
      <c r="N266" s="20">
        <f t="shared" si="162"/>
        <v>0</v>
      </c>
      <c r="O266" s="20">
        <f t="shared" si="162"/>
        <v>0</v>
      </c>
      <c r="P266" s="20">
        <f t="shared" si="162"/>
        <v>771202.25</v>
      </c>
      <c r="Q266" s="20">
        <f t="shared" si="162"/>
        <v>771202.25</v>
      </c>
      <c r="R266" s="20">
        <f t="shared" si="162"/>
        <v>0</v>
      </c>
      <c r="S266" s="20">
        <f t="shared" si="162"/>
        <v>117975</v>
      </c>
      <c r="T266" s="61">
        <f>T267+T268+T269+T270</f>
        <v>0</v>
      </c>
      <c r="U266" s="21">
        <f>U267+U268+U269+U270</f>
        <v>0</v>
      </c>
      <c r="V266" s="20">
        <f t="shared" si="162"/>
        <v>0</v>
      </c>
      <c r="W266" s="20">
        <f t="shared" si="162"/>
        <v>117975</v>
      </c>
      <c r="X266" s="20">
        <f t="shared" si="162"/>
        <v>0</v>
      </c>
      <c r="Y266" s="20">
        <f t="shared" si="162"/>
        <v>117975</v>
      </c>
      <c r="Z266" s="20">
        <f t="shared" si="162"/>
        <v>0</v>
      </c>
      <c r="AA266" s="20">
        <f t="shared" si="162"/>
        <v>1039084.0700000001</v>
      </c>
      <c r="AB266" s="61">
        <f>AB267+AB268+AB269+AB270</f>
        <v>0</v>
      </c>
      <c r="AC266" s="21">
        <f>AC267+AC268+AC269+AC270</f>
        <v>0</v>
      </c>
      <c r="AD266" s="33">
        <f t="shared" si="162"/>
        <v>0</v>
      </c>
      <c r="AE266" s="20">
        <f t="shared" si="162"/>
        <v>0</v>
      </c>
      <c r="AF266" s="20">
        <f t="shared" si="162"/>
        <v>793265</v>
      </c>
      <c r="AG266" s="20">
        <f t="shared" si="162"/>
        <v>793265</v>
      </c>
      <c r="AH266" s="20">
        <f t="shared" si="162"/>
        <v>245819.07000000004</v>
      </c>
      <c r="AI266" s="20">
        <f t="shared" si="162"/>
        <v>2410041.3200000003</v>
      </c>
      <c r="AJ266" s="63">
        <f t="shared" si="159"/>
        <v>793.27</v>
      </c>
    </row>
    <row r="267" spans="1:36" ht="28.5" customHeight="1">
      <c r="A267" s="80"/>
      <c r="B267" s="37" t="s">
        <v>116</v>
      </c>
      <c r="C267" s="26">
        <v>481780</v>
      </c>
      <c r="D267" s="57"/>
      <c r="E267" s="28"/>
      <c r="F267" s="29">
        <v>0</v>
      </c>
      <c r="G267" s="29">
        <v>0</v>
      </c>
      <c r="H267" s="29">
        <v>481780</v>
      </c>
      <c r="I267" s="29">
        <f>F267+G267+H267</f>
        <v>481780</v>
      </c>
      <c r="J267" s="29">
        <f>C267-I267</f>
        <v>0</v>
      </c>
      <c r="K267" s="26">
        <v>674492</v>
      </c>
      <c r="L267" s="57"/>
      <c r="M267" s="28"/>
      <c r="N267" s="29">
        <v>0</v>
      </c>
      <c r="O267" s="29">
        <v>0</v>
      </c>
      <c r="P267" s="29">
        <v>674492</v>
      </c>
      <c r="Q267" s="29">
        <f>N267+O267+P267</f>
        <v>674492</v>
      </c>
      <c r="R267" s="29">
        <f>K267-Q267</f>
        <v>0</v>
      </c>
      <c r="S267" s="26">
        <v>88400</v>
      </c>
      <c r="T267" s="57"/>
      <c r="U267" s="28"/>
      <c r="V267" s="29">
        <v>0</v>
      </c>
      <c r="W267" s="29">
        <v>88400</v>
      </c>
      <c r="X267" s="29">
        <v>0</v>
      </c>
      <c r="Y267" s="29">
        <f>V267+W267+X267</f>
        <v>88400</v>
      </c>
      <c r="Z267" s="29">
        <f>S267-Y267</f>
        <v>0</v>
      </c>
      <c r="AA267" s="26">
        <v>822126.66</v>
      </c>
      <c r="AB267" s="57"/>
      <c r="AC267" s="28"/>
      <c r="AD267" s="23">
        <v>0</v>
      </c>
      <c r="AE267" s="29">
        <v>0</v>
      </c>
      <c r="AF267" s="29">
        <v>707200</v>
      </c>
      <c r="AG267" s="29">
        <f>AD267+AE267+AF267</f>
        <v>707200</v>
      </c>
      <c r="AH267" s="29">
        <f>AA267-AG267</f>
        <v>114926.66000000003</v>
      </c>
      <c r="AI267" s="26">
        <f>C267+D267+K267+L267+S267+T267+AA267+AB267</f>
        <v>2066798.6600000001</v>
      </c>
      <c r="AJ267" s="63">
        <f t="shared" si="159"/>
        <v>707.2</v>
      </c>
    </row>
    <row r="268" spans="1:36" ht="39.75" customHeight="1">
      <c r="A268" s="80"/>
      <c r="B268" s="37" t="s">
        <v>117</v>
      </c>
      <c r="C268" s="26">
        <v>0</v>
      </c>
      <c r="D268" s="57"/>
      <c r="E268" s="28"/>
      <c r="F268" s="29">
        <v>0</v>
      </c>
      <c r="G268" s="29">
        <v>0</v>
      </c>
      <c r="H268" s="29">
        <v>0</v>
      </c>
      <c r="I268" s="29">
        <f>F268+G268+H268</f>
        <v>0</v>
      </c>
      <c r="J268" s="29">
        <f>C268-I268</f>
        <v>0</v>
      </c>
      <c r="K268" s="26">
        <v>0</v>
      </c>
      <c r="L268" s="57"/>
      <c r="M268" s="28"/>
      <c r="N268" s="29">
        <v>0</v>
      </c>
      <c r="O268" s="29">
        <v>0</v>
      </c>
      <c r="P268" s="29">
        <v>0</v>
      </c>
      <c r="Q268" s="29">
        <f>N268+O268+P268</f>
        <v>0</v>
      </c>
      <c r="R268" s="29">
        <f>K268-Q268</f>
        <v>0</v>
      </c>
      <c r="S268" s="26">
        <v>0</v>
      </c>
      <c r="T268" s="57"/>
      <c r="U268" s="28"/>
      <c r="V268" s="29">
        <v>0</v>
      </c>
      <c r="W268" s="29">
        <v>0</v>
      </c>
      <c r="X268" s="29">
        <v>0</v>
      </c>
      <c r="Y268" s="29">
        <f>V268+W268+X268</f>
        <v>0</v>
      </c>
      <c r="Z268" s="29">
        <f>S268-Y268</f>
        <v>0</v>
      </c>
      <c r="AA268" s="26">
        <v>137310</v>
      </c>
      <c r="AB268" s="57"/>
      <c r="AC268" s="28"/>
      <c r="AD268" s="23">
        <v>0</v>
      </c>
      <c r="AE268" s="29">
        <v>0</v>
      </c>
      <c r="AF268" s="29">
        <v>27090</v>
      </c>
      <c r="AG268" s="29">
        <f>AD268+AE268+AF268</f>
        <v>27090</v>
      </c>
      <c r="AH268" s="29">
        <f>AA268-AG268</f>
        <v>110220</v>
      </c>
      <c r="AI268" s="26">
        <f>C268+D268+K268+L268+S268+T268+AA268+AB268</f>
        <v>137310</v>
      </c>
      <c r="AJ268" s="63">
        <f t="shared" si="159"/>
        <v>27.09</v>
      </c>
    </row>
    <row r="269" spans="1:36" ht="34.5" customHeight="1">
      <c r="A269" s="80"/>
      <c r="B269" s="37" t="s">
        <v>118</v>
      </c>
      <c r="C269" s="26">
        <v>0</v>
      </c>
      <c r="D269" s="57"/>
      <c r="E269" s="28"/>
      <c r="F269" s="29">
        <v>0</v>
      </c>
      <c r="G269" s="29">
        <v>0</v>
      </c>
      <c r="H269" s="29">
        <v>0</v>
      </c>
      <c r="I269" s="29">
        <f>F269+G269+H269</f>
        <v>0</v>
      </c>
      <c r="J269" s="29">
        <f>C269-I269</f>
        <v>0</v>
      </c>
      <c r="K269" s="26">
        <v>0</v>
      </c>
      <c r="L269" s="57"/>
      <c r="M269" s="28"/>
      <c r="N269" s="29">
        <v>0</v>
      </c>
      <c r="O269" s="29">
        <v>0</v>
      </c>
      <c r="P269" s="29">
        <v>0</v>
      </c>
      <c r="Q269" s="29">
        <f>N269+O269+P269</f>
        <v>0</v>
      </c>
      <c r="R269" s="29">
        <f>K269-Q269</f>
        <v>0</v>
      </c>
      <c r="S269" s="26">
        <v>0</v>
      </c>
      <c r="T269" s="57"/>
      <c r="U269" s="28"/>
      <c r="V269" s="29">
        <v>0</v>
      </c>
      <c r="W269" s="29">
        <v>0</v>
      </c>
      <c r="X269" s="29">
        <v>0</v>
      </c>
      <c r="Y269" s="29">
        <f>V269+W269+X269</f>
        <v>0</v>
      </c>
      <c r="Z269" s="29">
        <f>S269-Y269</f>
        <v>0</v>
      </c>
      <c r="AA269" s="26">
        <v>0</v>
      </c>
      <c r="AB269" s="57"/>
      <c r="AC269" s="28"/>
      <c r="AD269" s="23">
        <v>0</v>
      </c>
      <c r="AE269" s="29">
        <v>0</v>
      </c>
      <c r="AF269" s="29">
        <v>0</v>
      </c>
      <c r="AG269" s="29">
        <f>AD269+AE269+AF269</f>
        <v>0</v>
      </c>
      <c r="AH269" s="29">
        <f>AA269-AG269</f>
        <v>0</v>
      </c>
      <c r="AI269" s="26">
        <f>C269+D269+K269+L269+S269+T269+AA269+AB269</f>
        <v>0</v>
      </c>
      <c r="AJ269" s="63">
        <f t="shared" si="159"/>
        <v>0</v>
      </c>
    </row>
    <row r="270" spans="1:36" ht="38.25" customHeight="1">
      <c r="A270" s="80"/>
      <c r="B270" s="37" t="s">
        <v>119</v>
      </c>
      <c r="C270" s="26">
        <v>0</v>
      </c>
      <c r="D270" s="57"/>
      <c r="E270" s="28"/>
      <c r="F270" s="29">
        <v>0</v>
      </c>
      <c r="G270" s="29">
        <v>0</v>
      </c>
      <c r="H270" s="29">
        <v>0</v>
      </c>
      <c r="I270" s="29">
        <f>F270+G270+H270</f>
        <v>0</v>
      </c>
      <c r="J270" s="29">
        <f>C270-I270</f>
        <v>0</v>
      </c>
      <c r="K270" s="26">
        <v>96710.25</v>
      </c>
      <c r="L270" s="57"/>
      <c r="M270" s="28"/>
      <c r="N270" s="29">
        <v>0</v>
      </c>
      <c r="O270" s="29">
        <v>0</v>
      </c>
      <c r="P270" s="29">
        <v>96710.25</v>
      </c>
      <c r="Q270" s="29">
        <f>N270+O270+P270</f>
        <v>96710.25</v>
      </c>
      <c r="R270" s="29">
        <f>K270-Q270</f>
        <v>0</v>
      </c>
      <c r="S270" s="26">
        <v>29575</v>
      </c>
      <c r="T270" s="57"/>
      <c r="U270" s="28"/>
      <c r="V270" s="29">
        <v>0</v>
      </c>
      <c r="W270" s="29">
        <v>29575</v>
      </c>
      <c r="X270" s="29">
        <v>0</v>
      </c>
      <c r="Y270" s="29">
        <f>V270+W270+X270</f>
        <v>29575</v>
      </c>
      <c r="Z270" s="29">
        <f>S270-Y270</f>
        <v>0</v>
      </c>
      <c r="AA270" s="26">
        <v>79647.41</v>
      </c>
      <c r="AB270" s="57"/>
      <c r="AC270" s="28"/>
      <c r="AD270" s="23">
        <v>0</v>
      </c>
      <c r="AE270" s="29">
        <v>0</v>
      </c>
      <c r="AF270" s="29">
        <v>58975</v>
      </c>
      <c r="AG270" s="29">
        <f>AD270+AE270+AF270</f>
        <v>58975</v>
      </c>
      <c r="AH270" s="29">
        <f>AA270-AG270</f>
        <v>20672.410000000003</v>
      </c>
      <c r="AI270" s="26">
        <f>C270+D270+K270+L270+S270+T270+AA270+AB270</f>
        <v>205932.66</v>
      </c>
      <c r="AJ270" s="63">
        <f t="shared" si="159"/>
        <v>58.98</v>
      </c>
    </row>
    <row r="271" spans="1:36" ht="33" customHeight="1">
      <c r="A271" s="80"/>
      <c r="B271" s="17" t="s">
        <v>35</v>
      </c>
      <c r="C271" s="20">
        <f>C272+C273+C274+C275</f>
        <v>604852.5</v>
      </c>
      <c r="D271" s="61">
        <f>D272+D273+D274+D275</f>
        <v>0</v>
      </c>
      <c r="E271" s="21">
        <f>E272+E273+E274+E275</f>
        <v>0</v>
      </c>
      <c r="F271" s="20">
        <f aca="true" t="shared" si="163" ref="F271:AI271">F272+F273+F274+F275</f>
        <v>0</v>
      </c>
      <c r="G271" s="20">
        <f t="shared" si="163"/>
        <v>0</v>
      </c>
      <c r="H271" s="20">
        <f t="shared" si="163"/>
        <v>604852.5</v>
      </c>
      <c r="I271" s="20">
        <f t="shared" si="163"/>
        <v>604852.5</v>
      </c>
      <c r="J271" s="20">
        <f t="shared" si="163"/>
        <v>0</v>
      </c>
      <c r="K271" s="20">
        <f t="shared" si="163"/>
        <v>1043097.29</v>
      </c>
      <c r="L271" s="61">
        <f>L272+L273+L274+L275</f>
        <v>0</v>
      </c>
      <c r="M271" s="21">
        <f>M272+M273+M274+M275</f>
        <v>0</v>
      </c>
      <c r="N271" s="20">
        <f t="shared" si="163"/>
        <v>954369.99</v>
      </c>
      <c r="O271" s="20">
        <f t="shared" si="163"/>
        <v>0</v>
      </c>
      <c r="P271" s="20">
        <f t="shared" si="163"/>
        <v>88727.3</v>
      </c>
      <c r="Q271" s="20">
        <f t="shared" si="163"/>
        <v>1043097.29</v>
      </c>
      <c r="R271" s="20">
        <f t="shared" si="163"/>
        <v>0</v>
      </c>
      <c r="S271" s="20">
        <f t="shared" si="163"/>
        <v>577800</v>
      </c>
      <c r="T271" s="61">
        <f>T272+T273+T274+T275</f>
        <v>0</v>
      </c>
      <c r="U271" s="21">
        <f>U272+U273+U274+U275</f>
        <v>0</v>
      </c>
      <c r="V271" s="20">
        <f t="shared" si="163"/>
        <v>0</v>
      </c>
      <c r="W271" s="20">
        <f t="shared" si="163"/>
        <v>0</v>
      </c>
      <c r="X271" s="20">
        <f t="shared" si="163"/>
        <v>577800</v>
      </c>
      <c r="Y271" s="20">
        <f t="shared" si="163"/>
        <v>577800</v>
      </c>
      <c r="Z271" s="20">
        <f t="shared" si="163"/>
        <v>0</v>
      </c>
      <c r="AA271" s="20">
        <f t="shared" si="163"/>
        <v>1574975.6</v>
      </c>
      <c r="AB271" s="61">
        <f>AB272+AB273+AB274+AB275</f>
        <v>0</v>
      </c>
      <c r="AC271" s="21">
        <f>AC272+AC273+AC274+AC275</f>
        <v>0</v>
      </c>
      <c r="AD271" s="33">
        <f t="shared" si="163"/>
        <v>0</v>
      </c>
      <c r="AE271" s="20">
        <f t="shared" si="163"/>
        <v>0</v>
      </c>
      <c r="AF271" s="20">
        <f t="shared" si="163"/>
        <v>1474669</v>
      </c>
      <c r="AG271" s="20">
        <f t="shared" si="163"/>
        <v>1474669</v>
      </c>
      <c r="AH271" s="20">
        <f t="shared" si="163"/>
        <v>100306.59999999998</v>
      </c>
      <c r="AI271" s="20">
        <f t="shared" si="163"/>
        <v>3800725.39</v>
      </c>
      <c r="AJ271" s="63">
        <f t="shared" si="159"/>
        <v>1474.67</v>
      </c>
    </row>
    <row r="272" spans="1:36" ht="26.25" customHeight="1">
      <c r="A272" s="80"/>
      <c r="B272" s="37" t="s">
        <v>116</v>
      </c>
      <c r="C272" s="26">
        <v>572614.5</v>
      </c>
      <c r="D272" s="57"/>
      <c r="E272" s="28"/>
      <c r="F272" s="29">
        <v>0</v>
      </c>
      <c r="G272" s="29">
        <v>0</v>
      </c>
      <c r="H272" s="29">
        <v>572614.5</v>
      </c>
      <c r="I272" s="29">
        <f>F272+G272+H272</f>
        <v>572614.5</v>
      </c>
      <c r="J272" s="29">
        <f>C272-I272</f>
        <v>0</v>
      </c>
      <c r="K272" s="26">
        <v>954369.99</v>
      </c>
      <c r="L272" s="57"/>
      <c r="M272" s="28"/>
      <c r="N272" s="29">
        <v>954369.99</v>
      </c>
      <c r="O272" s="29">
        <v>0</v>
      </c>
      <c r="P272" s="29">
        <v>0</v>
      </c>
      <c r="Q272" s="29">
        <f>N272+O272+P272</f>
        <v>954369.99</v>
      </c>
      <c r="R272" s="29">
        <f>K272-Q272</f>
        <v>0</v>
      </c>
      <c r="S272" s="26">
        <v>577800</v>
      </c>
      <c r="T272" s="57"/>
      <c r="U272" s="28"/>
      <c r="V272" s="29">
        <v>0</v>
      </c>
      <c r="W272" s="29">
        <v>0</v>
      </c>
      <c r="X272" s="29">
        <v>577800</v>
      </c>
      <c r="Y272" s="29">
        <f>V272+W272+X272</f>
        <v>577800</v>
      </c>
      <c r="Z272" s="29">
        <f>S272-Y272</f>
        <v>0</v>
      </c>
      <c r="AA272" s="26">
        <v>1402079.23</v>
      </c>
      <c r="AB272" s="57"/>
      <c r="AC272" s="28"/>
      <c r="AD272" s="23">
        <v>0</v>
      </c>
      <c r="AE272" s="29">
        <v>0</v>
      </c>
      <c r="AF272" s="29">
        <v>1348200</v>
      </c>
      <c r="AG272" s="29">
        <f>AD272+AE272+AF272</f>
        <v>1348200</v>
      </c>
      <c r="AH272" s="29">
        <f>AA272-AG272</f>
        <v>53879.22999999998</v>
      </c>
      <c r="AI272" s="26">
        <f>C272+D272+K272+L272+S272+T272+AA272+AB272</f>
        <v>3506863.72</v>
      </c>
      <c r="AJ272" s="63">
        <f t="shared" si="159"/>
        <v>1348.2</v>
      </c>
    </row>
    <row r="273" spans="1:36" ht="33" customHeight="1">
      <c r="A273" s="80"/>
      <c r="B273" s="37" t="s">
        <v>117</v>
      </c>
      <c r="C273" s="26">
        <v>0</v>
      </c>
      <c r="D273" s="57"/>
      <c r="E273" s="28"/>
      <c r="F273" s="29">
        <v>0</v>
      </c>
      <c r="G273" s="29">
        <v>0</v>
      </c>
      <c r="H273" s="29">
        <v>0</v>
      </c>
      <c r="I273" s="29">
        <f>F273+G273+H273</f>
        <v>0</v>
      </c>
      <c r="J273" s="29">
        <f>C273-I273</f>
        <v>0</v>
      </c>
      <c r="K273" s="26">
        <v>0</v>
      </c>
      <c r="L273" s="57"/>
      <c r="M273" s="28"/>
      <c r="N273" s="29">
        <v>0</v>
      </c>
      <c r="O273" s="29">
        <v>0</v>
      </c>
      <c r="P273" s="29">
        <v>0</v>
      </c>
      <c r="Q273" s="29">
        <f>N273+O273+P273</f>
        <v>0</v>
      </c>
      <c r="R273" s="29">
        <f>K273-Q273</f>
        <v>0</v>
      </c>
      <c r="S273" s="26">
        <v>0</v>
      </c>
      <c r="T273" s="57"/>
      <c r="U273" s="28"/>
      <c r="V273" s="29">
        <v>0</v>
      </c>
      <c r="W273" s="29">
        <v>0</v>
      </c>
      <c r="X273" s="29">
        <v>0</v>
      </c>
      <c r="Y273" s="29">
        <f>V273+W273+X273</f>
        <v>0</v>
      </c>
      <c r="Z273" s="29">
        <f>S273-Y273</f>
        <v>0</v>
      </c>
      <c r="AA273" s="26">
        <v>25000</v>
      </c>
      <c r="AB273" s="57"/>
      <c r="AC273" s="28"/>
      <c r="AD273" s="23">
        <v>0</v>
      </c>
      <c r="AE273" s="29">
        <v>0</v>
      </c>
      <c r="AF273" s="29">
        <v>0</v>
      </c>
      <c r="AG273" s="29">
        <f>AD273+AE273+AF273</f>
        <v>0</v>
      </c>
      <c r="AH273" s="29">
        <f>AA273-AG273</f>
        <v>25000</v>
      </c>
      <c r="AI273" s="26">
        <f>C273+D273+K273+L273+S273+T273+AA273+AB273</f>
        <v>25000</v>
      </c>
      <c r="AJ273" s="63">
        <f t="shared" si="159"/>
        <v>0</v>
      </c>
    </row>
    <row r="274" spans="1:36" ht="44.25" customHeight="1">
      <c r="A274" s="80"/>
      <c r="B274" s="37" t="s">
        <v>118</v>
      </c>
      <c r="C274" s="26">
        <v>0</v>
      </c>
      <c r="D274" s="57"/>
      <c r="E274" s="28"/>
      <c r="F274" s="29">
        <v>0</v>
      </c>
      <c r="G274" s="29">
        <v>0</v>
      </c>
      <c r="H274" s="29">
        <v>0</v>
      </c>
      <c r="I274" s="29">
        <f>F274+G274+H274</f>
        <v>0</v>
      </c>
      <c r="J274" s="29">
        <f>C274-I274</f>
        <v>0</v>
      </c>
      <c r="K274" s="26">
        <v>0</v>
      </c>
      <c r="L274" s="57"/>
      <c r="M274" s="28"/>
      <c r="N274" s="29">
        <v>0</v>
      </c>
      <c r="O274" s="29">
        <v>0</v>
      </c>
      <c r="P274" s="29">
        <v>0</v>
      </c>
      <c r="Q274" s="29">
        <f>N274+O274+P274</f>
        <v>0</v>
      </c>
      <c r="R274" s="29">
        <f>K274-Q274</f>
        <v>0</v>
      </c>
      <c r="S274" s="26">
        <v>0</v>
      </c>
      <c r="T274" s="57"/>
      <c r="U274" s="28"/>
      <c r="V274" s="29">
        <v>0</v>
      </c>
      <c r="W274" s="29">
        <v>0</v>
      </c>
      <c r="X274" s="29">
        <v>0</v>
      </c>
      <c r="Y274" s="29">
        <f>V274+W274+X274</f>
        <v>0</v>
      </c>
      <c r="Z274" s="29">
        <f>S274-Y274</f>
        <v>0</v>
      </c>
      <c r="AA274" s="26">
        <v>203</v>
      </c>
      <c r="AB274" s="57"/>
      <c r="AC274" s="28"/>
      <c r="AD274" s="23">
        <v>0</v>
      </c>
      <c r="AE274" s="29">
        <v>0</v>
      </c>
      <c r="AF274" s="29">
        <v>0</v>
      </c>
      <c r="AG274" s="29">
        <f>AD274+AE274+AF274</f>
        <v>0</v>
      </c>
      <c r="AH274" s="29">
        <f>AA274-AG274</f>
        <v>203</v>
      </c>
      <c r="AI274" s="26">
        <f>C274+D274+K274+L274+S274+T274+AA274+AB274</f>
        <v>203</v>
      </c>
      <c r="AJ274" s="63">
        <f t="shared" si="159"/>
        <v>0</v>
      </c>
    </row>
    <row r="275" spans="1:36" ht="33" customHeight="1">
      <c r="A275" s="80"/>
      <c r="B275" s="37" t="s">
        <v>119</v>
      </c>
      <c r="C275" s="26">
        <v>32238</v>
      </c>
      <c r="D275" s="57"/>
      <c r="E275" s="28"/>
      <c r="F275" s="29">
        <v>0</v>
      </c>
      <c r="G275" s="29">
        <v>0</v>
      </c>
      <c r="H275" s="29">
        <v>32238</v>
      </c>
      <c r="I275" s="29">
        <f>F275+G275+H275</f>
        <v>32238</v>
      </c>
      <c r="J275" s="29">
        <f>C275-I275</f>
        <v>0</v>
      </c>
      <c r="K275" s="26">
        <v>88727.3</v>
      </c>
      <c r="L275" s="57"/>
      <c r="M275" s="28"/>
      <c r="N275" s="29">
        <v>0</v>
      </c>
      <c r="O275" s="29">
        <v>0</v>
      </c>
      <c r="P275" s="29">
        <v>88727.3</v>
      </c>
      <c r="Q275" s="29">
        <f>N275+O275+P275</f>
        <v>88727.3</v>
      </c>
      <c r="R275" s="29">
        <f>K275-Q275</f>
        <v>0</v>
      </c>
      <c r="S275" s="26">
        <v>0</v>
      </c>
      <c r="T275" s="57"/>
      <c r="U275" s="28"/>
      <c r="V275" s="29">
        <v>0</v>
      </c>
      <c r="W275" s="29">
        <v>0</v>
      </c>
      <c r="X275" s="29">
        <v>0</v>
      </c>
      <c r="Y275" s="29">
        <f>V275+W275+X275</f>
        <v>0</v>
      </c>
      <c r="Z275" s="29">
        <f>S275-Y275</f>
        <v>0</v>
      </c>
      <c r="AA275" s="26">
        <v>147693.37</v>
      </c>
      <c r="AB275" s="57"/>
      <c r="AC275" s="28"/>
      <c r="AD275" s="23">
        <v>0</v>
      </c>
      <c r="AE275" s="29">
        <v>0</v>
      </c>
      <c r="AF275" s="29">
        <v>126469</v>
      </c>
      <c r="AG275" s="29">
        <f>AD275+AE275+AF275</f>
        <v>126469</v>
      </c>
      <c r="AH275" s="29">
        <f>AA275-AG275</f>
        <v>21224.369999999995</v>
      </c>
      <c r="AI275" s="26">
        <f>C275+D275+K275+L275+S275+T275+AA275+AB275</f>
        <v>268658.67</v>
      </c>
      <c r="AJ275" s="63">
        <f t="shared" si="159"/>
        <v>126.47</v>
      </c>
    </row>
    <row r="276" spans="1:36" ht="40.5" customHeight="1">
      <c r="A276" s="80"/>
      <c r="B276" s="17" t="s">
        <v>120</v>
      </c>
      <c r="C276" s="20">
        <f>C277+C278+C279+C280</f>
        <v>381500</v>
      </c>
      <c r="D276" s="61">
        <f>D277+D278+D279+D280</f>
        <v>0</v>
      </c>
      <c r="E276" s="21">
        <f>E277+E278+E279+E280</f>
        <v>0</v>
      </c>
      <c r="F276" s="20">
        <f aca="true" t="shared" si="164" ref="F276:AI276">F277+F278+F279+F280</f>
        <v>0</v>
      </c>
      <c r="G276" s="20">
        <f t="shared" si="164"/>
        <v>381500</v>
      </c>
      <c r="H276" s="20">
        <f t="shared" si="164"/>
        <v>0</v>
      </c>
      <c r="I276" s="20">
        <f t="shared" si="164"/>
        <v>381500</v>
      </c>
      <c r="J276" s="20">
        <f t="shared" si="164"/>
        <v>0</v>
      </c>
      <c r="K276" s="20">
        <f t="shared" si="164"/>
        <v>0</v>
      </c>
      <c r="L276" s="61">
        <f>L277+L278+L279+L280</f>
        <v>0</v>
      </c>
      <c r="M276" s="21">
        <f>M277+M278+M279+M280</f>
        <v>0</v>
      </c>
      <c r="N276" s="20">
        <f t="shared" si="164"/>
        <v>0</v>
      </c>
      <c r="O276" s="20">
        <f t="shared" si="164"/>
        <v>0</v>
      </c>
      <c r="P276" s="20">
        <f t="shared" si="164"/>
        <v>0</v>
      </c>
      <c r="Q276" s="20">
        <f t="shared" si="164"/>
        <v>0</v>
      </c>
      <c r="R276" s="20">
        <f t="shared" si="164"/>
        <v>0</v>
      </c>
      <c r="S276" s="20">
        <f t="shared" si="164"/>
        <v>175000</v>
      </c>
      <c r="T276" s="61">
        <f>T277+T278+T279+T280</f>
        <v>0</v>
      </c>
      <c r="U276" s="21">
        <f>U277+U278+U279+U280</f>
        <v>0</v>
      </c>
      <c r="V276" s="20">
        <f t="shared" si="164"/>
        <v>175000</v>
      </c>
      <c r="W276" s="20">
        <f t="shared" si="164"/>
        <v>0</v>
      </c>
      <c r="X276" s="20">
        <f t="shared" si="164"/>
        <v>0</v>
      </c>
      <c r="Y276" s="20">
        <f t="shared" si="164"/>
        <v>175000</v>
      </c>
      <c r="Z276" s="20">
        <f t="shared" si="164"/>
        <v>0</v>
      </c>
      <c r="AA276" s="20">
        <f t="shared" si="164"/>
        <v>715042</v>
      </c>
      <c r="AB276" s="61">
        <f>AB277+AB278+AB279+AB280</f>
        <v>0</v>
      </c>
      <c r="AC276" s="21">
        <f>AC277+AC278+AC279+AC280</f>
        <v>0</v>
      </c>
      <c r="AD276" s="33">
        <f t="shared" si="164"/>
        <v>0</v>
      </c>
      <c r="AE276" s="20">
        <f t="shared" si="164"/>
        <v>88420</v>
      </c>
      <c r="AF276" s="20">
        <f t="shared" si="164"/>
        <v>626500</v>
      </c>
      <c r="AG276" s="20">
        <f t="shared" si="164"/>
        <v>714920</v>
      </c>
      <c r="AH276" s="20">
        <f t="shared" si="164"/>
        <v>122</v>
      </c>
      <c r="AI276" s="20">
        <f t="shared" si="164"/>
        <v>1271542</v>
      </c>
      <c r="AJ276" s="63">
        <f t="shared" si="159"/>
        <v>626.5</v>
      </c>
    </row>
    <row r="277" spans="1:36" ht="28.5" customHeight="1">
      <c r="A277" s="80"/>
      <c r="B277" s="37" t="s">
        <v>116</v>
      </c>
      <c r="C277" s="26">
        <v>381500</v>
      </c>
      <c r="D277" s="57"/>
      <c r="E277" s="28"/>
      <c r="F277" s="29">
        <v>0</v>
      </c>
      <c r="G277" s="29">
        <v>381500</v>
      </c>
      <c r="H277" s="29">
        <v>0</v>
      </c>
      <c r="I277" s="29">
        <f>F277+G277+H277</f>
        <v>381500</v>
      </c>
      <c r="J277" s="29">
        <f>C277-I277</f>
        <v>0</v>
      </c>
      <c r="K277" s="26">
        <v>0</v>
      </c>
      <c r="L277" s="57"/>
      <c r="M277" s="28"/>
      <c r="N277" s="29">
        <v>0</v>
      </c>
      <c r="O277" s="29">
        <v>0</v>
      </c>
      <c r="P277" s="29">
        <v>0</v>
      </c>
      <c r="Q277" s="29">
        <f>N277+O277+P277</f>
        <v>0</v>
      </c>
      <c r="R277" s="29">
        <f>K277-Q277</f>
        <v>0</v>
      </c>
      <c r="S277" s="26">
        <v>175000</v>
      </c>
      <c r="T277" s="57"/>
      <c r="U277" s="28"/>
      <c r="V277" s="29">
        <v>175000</v>
      </c>
      <c r="W277" s="29">
        <v>0</v>
      </c>
      <c r="X277" s="29">
        <v>0</v>
      </c>
      <c r="Y277" s="29">
        <f>V277+W277+X277</f>
        <v>175000</v>
      </c>
      <c r="Z277" s="29">
        <f>S277-Y277</f>
        <v>0</v>
      </c>
      <c r="AA277" s="26">
        <v>715042</v>
      </c>
      <c r="AB277" s="57"/>
      <c r="AC277" s="28"/>
      <c r="AD277" s="23">
        <v>0</v>
      </c>
      <c r="AE277" s="29">
        <v>88420</v>
      </c>
      <c r="AF277" s="29">
        <v>626500</v>
      </c>
      <c r="AG277" s="29">
        <f>AD277+AE277+AF277</f>
        <v>714920</v>
      </c>
      <c r="AH277" s="29">
        <f>AA277-AG277</f>
        <v>122</v>
      </c>
      <c r="AI277" s="26">
        <f>C277+D277+K277+L277+S277+T277+AA277+AB277</f>
        <v>1271542</v>
      </c>
      <c r="AJ277" s="63">
        <f t="shared" si="159"/>
        <v>626.5</v>
      </c>
    </row>
    <row r="278" spans="1:36" ht="39.75" customHeight="1">
      <c r="A278" s="80"/>
      <c r="B278" s="37" t="s">
        <v>117</v>
      </c>
      <c r="C278" s="26">
        <v>0</v>
      </c>
      <c r="D278" s="57"/>
      <c r="E278" s="28"/>
      <c r="F278" s="29">
        <v>0</v>
      </c>
      <c r="G278" s="29">
        <v>0</v>
      </c>
      <c r="H278" s="29">
        <v>0</v>
      </c>
      <c r="I278" s="29">
        <f>F278+G278+H278</f>
        <v>0</v>
      </c>
      <c r="J278" s="29">
        <f>C278-I278</f>
        <v>0</v>
      </c>
      <c r="K278" s="26">
        <v>0</v>
      </c>
      <c r="L278" s="57"/>
      <c r="M278" s="28"/>
      <c r="N278" s="29">
        <v>0</v>
      </c>
      <c r="O278" s="29">
        <v>0</v>
      </c>
      <c r="P278" s="29">
        <v>0</v>
      </c>
      <c r="Q278" s="29">
        <f>N278+O278+P278</f>
        <v>0</v>
      </c>
      <c r="R278" s="29">
        <f>K278-Q278</f>
        <v>0</v>
      </c>
      <c r="S278" s="26">
        <v>0</v>
      </c>
      <c r="T278" s="57"/>
      <c r="U278" s="28"/>
      <c r="V278" s="29">
        <v>0</v>
      </c>
      <c r="W278" s="29">
        <v>0</v>
      </c>
      <c r="X278" s="29">
        <v>0</v>
      </c>
      <c r="Y278" s="29">
        <f>V278+W278+X278</f>
        <v>0</v>
      </c>
      <c r="Z278" s="29">
        <f>S278-Y278</f>
        <v>0</v>
      </c>
      <c r="AA278" s="26">
        <v>0</v>
      </c>
      <c r="AB278" s="57"/>
      <c r="AC278" s="28"/>
      <c r="AD278" s="23">
        <v>0</v>
      </c>
      <c r="AE278" s="29">
        <v>0</v>
      </c>
      <c r="AF278" s="29">
        <v>0</v>
      </c>
      <c r="AG278" s="29">
        <f>AD278+AE278+AF278</f>
        <v>0</v>
      </c>
      <c r="AH278" s="29">
        <f>AA278-AG278</f>
        <v>0</v>
      </c>
      <c r="AI278" s="26">
        <f>C278+D278+K278+L278+S278+T278+AA278+AB278</f>
        <v>0</v>
      </c>
      <c r="AJ278" s="63">
        <f t="shared" si="159"/>
        <v>0</v>
      </c>
    </row>
    <row r="279" spans="1:36" ht="34.5" customHeight="1">
      <c r="A279" s="80"/>
      <c r="B279" s="37" t="s">
        <v>118</v>
      </c>
      <c r="C279" s="26">
        <v>0</v>
      </c>
      <c r="D279" s="57"/>
      <c r="E279" s="28"/>
      <c r="F279" s="29">
        <v>0</v>
      </c>
      <c r="G279" s="29">
        <v>0</v>
      </c>
      <c r="H279" s="29">
        <v>0</v>
      </c>
      <c r="I279" s="29">
        <f>F279+G279+H279</f>
        <v>0</v>
      </c>
      <c r="J279" s="29">
        <f>C279-I279</f>
        <v>0</v>
      </c>
      <c r="K279" s="26">
        <v>0</v>
      </c>
      <c r="L279" s="57"/>
      <c r="M279" s="28"/>
      <c r="N279" s="29">
        <v>0</v>
      </c>
      <c r="O279" s="29">
        <v>0</v>
      </c>
      <c r="P279" s="29">
        <v>0</v>
      </c>
      <c r="Q279" s="29">
        <f>N279+O279+P279</f>
        <v>0</v>
      </c>
      <c r="R279" s="29">
        <f>K279-Q279</f>
        <v>0</v>
      </c>
      <c r="S279" s="26">
        <v>0</v>
      </c>
      <c r="T279" s="57"/>
      <c r="U279" s="28"/>
      <c r="V279" s="29">
        <v>0</v>
      </c>
      <c r="W279" s="29">
        <v>0</v>
      </c>
      <c r="X279" s="29">
        <v>0</v>
      </c>
      <c r="Y279" s="29">
        <f>V279+W279+X279</f>
        <v>0</v>
      </c>
      <c r="Z279" s="29">
        <f>S279-Y279</f>
        <v>0</v>
      </c>
      <c r="AA279" s="26">
        <v>0</v>
      </c>
      <c r="AB279" s="57"/>
      <c r="AC279" s="28"/>
      <c r="AD279" s="23">
        <v>0</v>
      </c>
      <c r="AE279" s="29">
        <v>0</v>
      </c>
      <c r="AF279" s="29">
        <v>0</v>
      </c>
      <c r="AG279" s="29">
        <f>AD279+AE279+AF279</f>
        <v>0</v>
      </c>
      <c r="AH279" s="29">
        <f>AA279-AG279</f>
        <v>0</v>
      </c>
      <c r="AI279" s="26">
        <f>C279+D279+K279+L279+S279+T279+AA279+AB279</f>
        <v>0</v>
      </c>
      <c r="AJ279" s="63">
        <f t="shared" si="159"/>
        <v>0</v>
      </c>
    </row>
    <row r="280" spans="1:36" ht="38.25" customHeight="1">
      <c r="A280" s="80"/>
      <c r="B280" s="37" t="s">
        <v>119</v>
      </c>
      <c r="C280" s="26">
        <v>0</v>
      </c>
      <c r="D280" s="57"/>
      <c r="E280" s="28"/>
      <c r="F280" s="29">
        <v>0</v>
      </c>
      <c r="G280" s="29">
        <v>0</v>
      </c>
      <c r="H280" s="29">
        <v>0</v>
      </c>
      <c r="I280" s="29">
        <f>F280+G280+H280</f>
        <v>0</v>
      </c>
      <c r="J280" s="29">
        <f>C280-I280</f>
        <v>0</v>
      </c>
      <c r="K280" s="26">
        <v>0</v>
      </c>
      <c r="L280" s="57"/>
      <c r="M280" s="28"/>
      <c r="N280" s="29">
        <v>0</v>
      </c>
      <c r="O280" s="29">
        <v>0</v>
      </c>
      <c r="P280" s="29">
        <v>0</v>
      </c>
      <c r="Q280" s="29">
        <f>N280+O280+P280</f>
        <v>0</v>
      </c>
      <c r="R280" s="29">
        <f>K280-Q280</f>
        <v>0</v>
      </c>
      <c r="S280" s="26">
        <v>0</v>
      </c>
      <c r="T280" s="57"/>
      <c r="U280" s="28"/>
      <c r="V280" s="29">
        <v>0</v>
      </c>
      <c r="W280" s="29">
        <v>0</v>
      </c>
      <c r="X280" s="29">
        <v>0</v>
      </c>
      <c r="Y280" s="29">
        <f>V280+W280+X280</f>
        <v>0</v>
      </c>
      <c r="Z280" s="29">
        <f>S280-Y280</f>
        <v>0</v>
      </c>
      <c r="AA280" s="26">
        <v>0</v>
      </c>
      <c r="AB280" s="57"/>
      <c r="AC280" s="28"/>
      <c r="AD280" s="23">
        <v>0</v>
      </c>
      <c r="AE280" s="29">
        <v>0</v>
      </c>
      <c r="AF280" s="29">
        <v>0</v>
      </c>
      <c r="AG280" s="29">
        <f>AD280+AE280+AF280</f>
        <v>0</v>
      </c>
      <c r="AH280" s="29">
        <f>AA280-AG280</f>
        <v>0</v>
      </c>
      <c r="AI280" s="26">
        <f>C280+D280+K280+L280+S280+T280+AA280+AB280</f>
        <v>0</v>
      </c>
      <c r="AJ280" s="63">
        <f t="shared" si="159"/>
        <v>0</v>
      </c>
    </row>
    <row r="281" spans="1:36" ht="40.5" customHeight="1">
      <c r="A281" s="81"/>
      <c r="B281" s="17" t="s">
        <v>7</v>
      </c>
      <c r="C281" s="20">
        <f>C276+C271+C266+C261</f>
        <v>1468132.5</v>
      </c>
      <c r="D281" s="61">
        <f>D276+D271+D266+D261</f>
        <v>0</v>
      </c>
      <c r="E281" s="21">
        <f>E276+E271+E266+E261</f>
        <v>0</v>
      </c>
      <c r="F281" s="20">
        <f aca="true" t="shared" si="165" ref="F281:AI281">F276+F271+F266+F261</f>
        <v>0</v>
      </c>
      <c r="G281" s="20">
        <f t="shared" si="165"/>
        <v>381500</v>
      </c>
      <c r="H281" s="20">
        <f t="shared" si="165"/>
        <v>1086632.5</v>
      </c>
      <c r="I281" s="20">
        <f t="shared" si="165"/>
        <v>1468132.5</v>
      </c>
      <c r="J281" s="20">
        <f t="shared" si="165"/>
        <v>0</v>
      </c>
      <c r="K281" s="20">
        <f t="shared" si="165"/>
        <v>3338105.37</v>
      </c>
      <c r="L281" s="61">
        <f>L276+L271+L266+L261</f>
        <v>95434.95</v>
      </c>
      <c r="M281" s="21">
        <f>M276+M271+M266+M261</f>
        <v>95434.95</v>
      </c>
      <c r="N281" s="20">
        <f t="shared" si="165"/>
        <v>954369.99</v>
      </c>
      <c r="O281" s="20">
        <f t="shared" si="165"/>
        <v>1523805.83</v>
      </c>
      <c r="P281" s="20">
        <f t="shared" si="165"/>
        <v>859929.55</v>
      </c>
      <c r="Q281" s="20">
        <f t="shared" si="165"/>
        <v>3338105.37</v>
      </c>
      <c r="R281" s="20">
        <f t="shared" si="165"/>
        <v>0</v>
      </c>
      <c r="S281" s="20">
        <f t="shared" si="165"/>
        <v>1185272.76</v>
      </c>
      <c r="T281" s="61">
        <f>T276+T271+T266+T261</f>
        <v>0</v>
      </c>
      <c r="U281" s="21">
        <f>U276+U271+U266+U261</f>
        <v>0</v>
      </c>
      <c r="V281" s="20">
        <f t="shared" si="165"/>
        <v>234150</v>
      </c>
      <c r="W281" s="20">
        <f t="shared" si="165"/>
        <v>373322.76</v>
      </c>
      <c r="X281" s="20">
        <f t="shared" si="165"/>
        <v>577800</v>
      </c>
      <c r="Y281" s="20">
        <f t="shared" si="165"/>
        <v>1185272.76</v>
      </c>
      <c r="Z281" s="20">
        <f t="shared" si="165"/>
        <v>0</v>
      </c>
      <c r="AA281" s="20">
        <f t="shared" si="165"/>
        <v>4565314.42</v>
      </c>
      <c r="AB281" s="61">
        <f>AB276+AB271+AB266+AB261</f>
        <v>0</v>
      </c>
      <c r="AC281" s="21">
        <f>AC276+AC271+AC266+AC261</f>
        <v>0</v>
      </c>
      <c r="AD281" s="33">
        <f t="shared" si="165"/>
        <v>0</v>
      </c>
      <c r="AE281" s="20">
        <f t="shared" si="165"/>
        <v>88420</v>
      </c>
      <c r="AF281" s="20">
        <f t="shared" si="165"/>
        <v>2894434</v>
      </c>
      <c r="AG281" s="20">
        <f t="shared" si="165"/>
        <v>2982854</v>
      </c>
      <c r="AH281" s="20">
        <f t="shared" si="165"/>
        <v>1582460.42</v>
      </c>
      <c r="AI281" s="20">
        <f t="shared" si="165"/>
        <v>10652260</v>
      </c>
      <c r="AJ281" s="65">
        <f t="shared" si="159"/>
        <v>2894.43</v>
      </c>
    </row>
    <row r="282" spans="1:36" ht="28.5" customHeight="1">
      <c r="A282" s="90" t="s">
        <v>199</v>
      </c>
      <c r="B282" s="17" t="s">
        <v>16</v>
      </c>
      <c r="C282" s="20">
        <f aca="true" t="shared" si="166" ref="C282:AI282">C283+C284+C285+C286</f>
        <v>987794.7</v>
      </c>
      <c r="D282" s="61">
        <f>D283+D284+D285+D286</f>
        <v>0</v>
      </c>
      <c r="E282" s="21">
        <f>E283+E284+E285+E286</f>
        <v>0</v>
      </c>
      <c r="F282" s="36">
        <f t="shared" si="166"/>
        <v>537648.9099999999</v>
      </c>
      <c r="G282" s="36">
        <f t="shared" si="166"/>
        <v>0</v>
      </c>
      <c r="H282" s="36">
        <f t="shared" si="166"/>
        <v>450145.79</v>
      </c>
      <c r="I282" s="36">
        <f t="shared" si="166"/>
        <v>987794.7</v>
      </c>
      <c r="J282" s="36">
        <f t="shared" si="166"/>
        <v>0</v>
      </c>
      <c r="K282" s="20">
        <f t="shared" si="166"/>
        <v>2476355.4699999997</v>
      </c>
      <c r="L282" s="61">
        <f t="shared" si="166"/>
        <v>0</v>
      </c>
      <c r="M282" s="21">
        <f t="shared" si="166"/>
        <v>0</v>
      </c>
      <c r="N282" s="36">
        <f t="shared" si="166"/>
        <v>771973.98</v>
      </c>
      <c r="O282" s="36">
        <f t="shared" si="166"/>
        <v>611466.67</v>
      </c>
      <c r="P282" s="36">
        <f t="shared" si="166"/>
        <v>1092914.8199999998</v>
      </c>
      <c r="Q282" s="36">
        <f t="shared" si="166"/>
        <v>2476355.4699999997</v>
      </c>
      <c r="R282" s="36">
        <f>R283+R284+R285+R286</f>
        <v>0</v>
      </c>
      <c r="S282" s="20">
        <f t="shared" si="166"/>
        <v>1679772.9</v>
      </c>
      <c r="T282" s="61">
        <f>T283+T284+T285+T286</f>
        <v>0</v>
      </c>
      <c r="U282" s="21">
        <f>U283+U284+U285+U286</f>
        <v>0</v>
      </c>
      <c r="V282" s="36">
        <f t="shared" si="166"/>
        <v>766999.3</v>
      </c>
      <c r="W282" s="36">
        <f t="shared" si="166"/>
        <v>0</v>
      </c>
      <c r="X282" s="36">
        <f t="shared" si="166"/>
        <v>912773.6</v>
      </c>
      <c r="Y282" s="36">
        <f t="shared" si="166"/>
        <v>1679772.9</v>
      </c>
      <c r="Z282" s="36">
        <f t="shared" si="166"/>
        <v>0</v>
      </c>
      <c r="AA282" s="20">
        <f t="shared" si="166"/>
        <v>1838429.08</v>
      </c>
      <c r="AB282" s="61">
        <f t="shared" si="166"/>
        <v>0</v>
      </c>
      <c r="AC282" s="21">
        <f t="shared" si="166"/>
        <v>0</v>
      </c>
      <c r="AD282" s="33">
        <f t="shared" si="166"/>
        <v>400636.4</v>
      </c>
      <c r="AE282" s="36">
        <f t="shared" si="166"/>
        <v>1023716.73</v>
      </c>
      <c r="AF282" s="36">
        <f t="shared" si="166"/>
        <v>399867.6</v>
      </c>
      <c r="AG282" s="36">
        <f t="shared" si="166"/>
        <v>1824220.7300000002</v>
      </c>
      <c r="AH282" s="36">
        <f t="shared" si="166"/>
        <v>14208.349999999837</v>
      </c>
      <c r="AI282" s="20">
        <f t="shared" si="166"/>
        <v>6982352.15</v>
      </c>
      <c r="AJ282" s="63">
        <f t="shared" si="159"/>
        <v>399.87</v>
      </c>
    </row>
    <row r="283" spans="1:36" ht="28.5" customHeight="1">
      <c r="A283" s="91"/>
      <c r="B283" s="37" t="s">
        <v>121</v>
      </c>
      <c r="C283" s="26">
        <v>978494.73</v>
      </c>
      <c r="D283" s="57"/>
      <c r="E283" s="28"/>
      <c r="F283" s="29">
        <v>528348.94</v>
      </c>
      <c r="G283" s="29">
        <v>0</v>
      </c>
      <c r="H283" s="29">
        <v>450145.79</v>
      </c>
      <c r="I283" s="29">
        <f>F283+G283+H283</f>
        <v>978494.73</v>
      </c>
      <c r="J283" s="29">
        <f>C283-I283</f>
        <v>0</v>
      </c>
      <c r="K283" s="26">
        <v>2327766.11</v>
      </c>
      <c r="L283" s="57"/>
      <c r="M283" s="28"/>
      <c r="N283" s="29">
        <v>658728.04</v>
      </c>
      <c r="O283" s="29">
        <v>611466.67</v>
      </c>
      <c r="P283" s="29">
        <v>1057571.4</v>
      </c>
      <c r="Q283" s="29">
        <f>N283+O283+P283</f>
        <v>2327766.11</v>
      </c>
      <c r="R283" s="29">
        <f>K283-Q283</f>
        <v>0</v>
      </c>
      <c r="S283" s="26">
        <v>1565922.9</v>
      </c>
      <c r="T283" s="57"/>
      <c r="U283" s="28"/>
      <c r="V283" s="31">
        <v>653149.3</v>
      </c>
      <c r="W283" s="29">
        <v>0</v>
      </c>
      <c r="X283" s="29">
        <v>912773.6</v>
      </c>
      <c r="Y283" s="29">
        <f>V283+W283+X283</f>
        <v>1565922.9</v>
      </c>
      <c r="Z283" s="29">
        <f>S283-Y283</f>
        <v>0</v>
      </c>
      <c r="AA283" s="26">
        <v>1600137.82</v>
      </c>
      <c r="AB283" s="57"/>
      <c r="AC283" s="28"/>
      <c r="AD283" s="23">
        <v>384136.4</v>
      </c>
      <c r="AE283" s="29">
        <v>805975.76</v>
      </c>
      <c r="AF283" s="29">
        <v>399867.6</v>
      </c>
      <c r="AG283" s="29">
        <f>AD283+AE283+AF283</f>
        <v>1589979.7600000002</v>
      </c>
      <c r="AH283" s="29">
        <f>AA283-AG283</f>
        <v>10158.059999999823</v>
      </c>
      <c r="AI283" s="26">
        <f>C283+D283+K283+L283+S283+T283+AA283+AB283</f>
        <v>6472321.5600000005</v>
      </c>
      <c r="AJ283" s="63">
        <f t="shared" si="159"/>
        <v>399.87</v>
      </c>
    </row>
    <row r="284" spans="1:36" ht="33.75" customHeight="1">
      <c r="A284" s="91"/>
      <c r="B284" s="37" t="s">
        <v>122</v>
      </c>
      <c r="C284" s="26">
        <v>0</v>
      </c>
      <c r="D284" s="57"/>
      <c r="E284" s="28"/>
      <c r="F284" s="29">
        <v>0</v>
      </c>
      <c r="G284" s="29">
        <v>0</v>
      </c>
      <c r="H284" s="29">
        <v>0</v>
      </c>
      <c r="I284" s="29">
        <f>F284+G284+H284</f>
        <v>0</v>
      </c>
      <c r="J284" s="29">
        <f>C284-I284</f>
        <v>0</v>
      </c>
      <c r="K284" s="26">
        <v>94721</v>
      </c>
      <c r="L284" s="57"/>
      <c r="M284" s="28"/>
      <c r="N284" s="29">
        <v>94721</v>
      </c>
      <c r="O284" s="29">
        <v>0</v>
      </c>
      <c r="P284" s="29">
        <v>0</v>
      </c>
      <c r="Q284" s="29">
        <f>N284+O284+P284</f>
        <v>94721</v>
      </c>
      <c r="R284" s="29">
        <f>K284-Q284</f>
        <v>0</v>
      </c>
      <c r="S284" s="26">
        <v>113850</v>
      </c>
      <c r="T284" s="57"/>
      <c r="U284" s="28"/>
      <c r="V284" s="29">
        <v>113850</v>
      </c>
      <c r="W284" s="29">
        <v>0</v>
      </c>
      <c r="X284" s="29">
        <v>0</v>
      </c>
      <c r="Y284" s="29">
        <f>V284+W284+X284</f>
        <v>113850</v>
      </c>
      <c r="Z284" s="29">
        <f>S284-Y284</f>
        <v>0</v>
      </c>
      <c r="AA284" s="26">
        <v>220192.17</v>
      </c>
      <c r="AB284" s="57"/>
      <c r="AC284" s="28"/>
      <c r="AD284" s="23">
        <v>16500</v>
      </c>
      <c r="AE284" s="29">
        <v>202800</v>
      </c>
      <c r="AF284" s="29">
        <v>0</v>
      </c>
      <c r="AG284" s="29">
        <f>AD284+AE284+AF284</f>
        <v>219300</v>
      </c>
      <c r="AH284" s="29">
        <f>AA284-AG284</f>
        <v>892.1700000000128</v>
      </c>
      <c r="AI284" s="26">
        <f>C284+D284+K284+L284+S284+T284+AA284+AB284</f>
        <v>428763.17000000004</v>
      </c>
      <c r="AJ284" s="63">
        <f t="shared" si="159"/>
        <v>0</v>
      </c>
    </row>
    <row r="285" spans="1:36" ht="28.5" customHeight="1">
      <c r="A285" s="91"/>
      <c r="B285" s="37" t="s">
        <v>123</v>
      </c>
      <c r="C285" s="26">
        <v>0</v>
      </c>
      <c r="D285" s="57"/>
      <c r="E285" s="28"/>
      <c r="F285" s="29">
        <v>0</v>
      </c>
      <c r="G285" s="29">
        <v>0</v>
      </c>
      <c r="H285" s="29">
        <v>0</v>
      </c>
      <c r="I285" s="29">
        <f>F285+G285+H285</f>
        <v>0</v>
      </c>
      <c r="J285" s="29">
        <f>C285-I285</f>
        <v>0</v>
      </c>
      <c r="K285" s="26">
        <v>0</v>
      </c>
      <c r="L285" s="57"/>
      <c r="M285" s="28"/>
      <c r="N285" s="29">
        <v>0</v>
      </c>
      <c r="O285" s="29">
        <v>0</v>
      </c>
      <c r="P285" s="29">
        <v>0</v>
      </c>
      <c r="Q285" s="29">
        <f>N285+O285+P285</f>
        <v>0</v>
      </c>
      <c r="R285" s="29">
        <f>K285-Q285</f>
        <v>0</v>
      </c>
      <c r="S285" s="26">
        <v>0</v>
      </c>
      <c r="T285" s="57"/>
      <c r="U285" s="28"/>
      <c r="V285" s="29">
        <v>0</v>
      </c>
      <c r="W285" s="29">
        <v>0</v>
      </c>
      <c r="X285" s="29">
        <v>0</v>
      </c>
      <c r="Y285" s="29">
        <f>V285+W285+X285</f>
        <v>0</v>
      </c>
      <c r="Z285" s="29">
        <f>S285-Y285</f>
        <v>0</v>
      </c>
      <c r="AA285" s="26">
        <v>0</v>
      </c>
      <c r="AB285" s="57"/>
      <c r="AC285" s="28"/>
      <c r="AD285" s="23">
        <v>0</v>
      </c>
      <c r="AE285" s="29">
        <v>0</v>
      </c>
      <c r="AF285" s="29">
        <v>0</v>
      </c>
      <c r="AG285" s="29">
        <f>AD285+AE285+AF285</f>
        <v>0</v>
      </c>
      <c r="AH285" s="29">
        <f>AA285-AG285</f>
        <v>0</v>
      </c>
      <c r="AI285" s="26">
        <f>C285+D285+K285+L285+S285+T285+AA285+AB285</f>
        <v>0</v>
      </c>
      <c r="AJ285" s="63">
        <f t="shared" si="159"/>
        <v>0</v>
      </c>
    </row>
    <row r="286" spans="1:36" ht="48" customHeight="1">
      <c r="A286" s="91"/>
      <c r="B286" s="37" t="s">
        <v>124</v>
      </c>
      <c r="C286" s="26">
        <v>9299.97</v>
      </c>
      <c r="D286" s="57"/>
      <c r="E286" s="28"/>
      <c r="F286" s="29">
        <v>9299.97</v>
      </c>
      <c r="G286" s="29">
        <v>0</v>
      </c>
      <c r="H286" s="29">
        <v>0</v>
      </c>
      <c r="I286" s="29">
        <f>F286+G286+H286</f>
        <v>9299.97</v>
      </c>
      <c r="J286" s="29">
        <f>C286-I286</f>
        <v>0</v>
      </c>
      <c r="K286" s="26">
        <v>53868.36</v>
      </c>
      <c r="L286" s="57"/>
      <c r="M286" s="28"/>
      <c r="N286" s="29">
        <v>18524.94</v>
      </c>
      <c r="O286" s="29">
        <v>0</v>
      </c>
      <c r="P286" s="29">
        <v>35343.42</v>
      </c>
      <c r="Q286" s="29">
        <f>N286+O286+P286</f>
        <v>53868.36</v>
      </c>
      <c r="R286" s="29">
        <f>K286-Q286</f>
        <v>0</v>
      </c>
      <c r="S286" s="26">
        <v>0</v>
      </c>
      <c r="T286" s="57"/>
      <c r="U286" s="28"/>
      <c r="V286" s="29">
        <v>0</v>
      </c>
      <c r="W286" s="29">
        <v>0</v>
      </c>
      <c r="X286" s="29">
        <v>0</v>
      </c>
      <c r="Y286" s="29">
        <f>V286+W286+X286</f>
        <v>0</v>
      </c>
      <c r="Z286" s="29">
        <f>S286-Y286</f>
        <v>0</v>
      </c>
      <c r="AA286" s="26">
        <v>18099.09</v>
      </c>
      <c r="AB286" s="57"/>
      <c r="AC286" s="28"/>
      <c r="AD286" s="23">
        <v>0</v>
      </c>
      <c r="AE286" s="29">
        <v>14940.97</v>
      </c>
      <c r="AF286" s="29">
        <v>0</v>
      </c>
      <c r="AG286" s="29">
        <f>AD286+AE286+AF286</f>
        <v>14940.97</v>
      </c>
      <c r="AH286" s="29">
        <f>AA286-AG286</f>
        <v>3158.120000000001</v>
      </c>
      <c r="AI286" s="26">
        <f>C286+D286+K286+L286+S286+T286+AA286+AB286</f>
        <v>81267.42</v>
      </c>
      <c r="AJ286" s="63">
        <f t="shared" si="159"/>
        <v>0</v>
      </c>
    </row>
    <row r="287" spans="1:36" ht="37.5" customHeight="1">
      <c r="A287" s="91"/>
      <c r="B287" s="17" t="s">
        <v>125</v>
      </c>
      <c r="C287" s="20">
        <f aca="true" t="shared" si="167" ref="C287:AI287">C288+C289+C290</f>
        <v>144038.05000000002</v>
      </c>
      <c r="D287" s="61">
        <f>D288+D289+D290</f>
        <v>0</v>
      </c>
      <c r="E287" s="21">
        <f>E288+E289+E290</f>
        <v>0</v>
      </c>
      <c r="F287" s="36">
        <f t="shared" si="167"/>
        <v>57831.04</v>
      </c>
      <c r="G287" s="36">
        <f t="shared" si="167"/>
        <v>46285.759999999995</v>
      </c>
      <c r="H287" s="36">
        <f t="shared" si="167"/>
        <v>39921.25</v>
      </c>
      <c r="I287" s="36">
        <f t="shared" si="167"/>
        <v>144038.05000000002</v>
      </c>
      <c r="J287" s="36">
        <f t="shared" si="167"/>
        <v>0</v>
      </c>
      <c r="K287" s="20">
        <f t="shared" si="167"/>
        <v>139463.32</v>
      </c>
      <c r="L287" s="61">
        <f t="shared" si="167"/>
        <v>0</v>
      </c>
      <c r="M287" s="21">
        <f t="shared" si="167"/>
        <v>0</v>
      </c>
      <c r="N287" s="36">
        <f t="shared" si="167"/>
        <v>59528.17</v>
      </c>
      <c r="O287" s="36">
        <f t="shared" si="167"/>
        <v>79935.15</v>
      </c>
      <c r="P287" s="36">
        <f t="shared" si="167"/>
        <v>0</v>
      </c>
      <c r="Q287" s="36">
        <f t="shared" si="167"/>
        <v>139463.32</v>
      </c>
      <c r="R287" s="36">
        <f>R288+R289+R290</f>
        <v>0</v>
      </c>
      <c r="S287" s="20">
        <f t="shared" si="167"/>
        <v>217982.8</v>
      </c>
      <c r="T287" s="61">
        <f>T288+T289+T290</f>
        <v>0</v>
      </c>
      <c r="U287" s="21">
        <f>U288+U289+U290</f>
        <v>0</v>
      </c>
      <c r="V287" s="36">
        <f t="shared" si="167"/>
        <v>217982.8</v>
      </c>
      <c r="W287" s="36">
        <f t="shared" si="167"/>
        <v>0</v>
      </c>
      <c r="X287" s="36">
        <f t="shared" si="167"/>
        <v>0</v>
      </c>
      <c r="Y287" s="36">
        <f t="shared" si="167"/>
        <v>217982.8</v>
      </c>
      <c r="Z287" s="36">
        <f t="shared" si="167"/>
        <v>0</v>
      </c>
      <c r="AA287" s="20">
        <f t="shared" si="167"/>
        <v>205360.16999999998</v>
      </c>
      <c r="AB287" s="61">
        <f t="shared" si="167"/>
        <v>0</v>
      </c>
      <c r="AC287" s="21">
        <f t="shared" si="167"/>
        <v>0</v>
      </c>
      <c r="AD287" s="33">
        <f t="shared" si="167"/>
        <v>0</v>
      </c>
      <c r="AE287" s="36">
        <f t="shared" si="167"/>
        <v>135368.62</v>
      </c>
      <c r="AF287" s="36">
        <f t="shared" si="167"/>
        <v>50635</v>
      </c>
      <c r="AG287" s="36">
        <f t="shared" si="167"/>
        <v>186003.62</v>
      </c>
      <c r="AH287" s="36">
        <f t="shared" si="167"/>
        <v>19356.54999999999</v>
      </c>
      <c r="AI287" s="20">
        <f t="shared" si="167"/>
        <v>706844.34</v>
      </c>
      <c r="AJ287" s="63">
        <f t="shared" si="159"/>
        <v>50.64</v>
      </c>
    </row>
    <row r="288" spans="1:36" ht="28.5" customHeight="1">
      <c r="A288" s="91"/>
      <c r="B288" s="37" t="s">
        <v>121</v>
      </c>
      <c r="C288" s="26">
        <v>141668.39</v>
      </c>
      <c r="D288" s="57"/>
      <c r="E288" s="28"/>
      <c r="F288" s="43">
        <v>57831.04</v>
      </c>
      <c r="G288" s="29">
        <v>43916.1</v>
      </c>
      <c r="H288" s="29">
        <v>39921.25</v>
      </c>
      <c r="I288" s="29">
        <f>F288+G288+H288</f>
        <v>141668.39</v>
      </c>
      <c r="J288" s="29">
        <f>C288-I288</f>
        <v>0</v>
      </c>
      <c r="K288" s="26">
        <v>130582</v>
      </c>
      <c r="L288" s="57"/>
      <c r="M288" s="28"/>
      <c r="N288" s="43">
        <v>50646.85</v>
      </c>
      <c r="O288" s="29">
        <v>79935.15</v>
      </c>
      <c r="P288" s="29">
        <v>0</v>
      </c>
      <c r="Q288" s="29">
        <f>N288+O288+P288</f>
        <v>130582</v>
      </c>
      <c r="R288" s="29">
        <f>K288-Q288</f>
        <v>0</v>
      </c>
      <c r="S288" s="26">
        <v>207632</v>
      </c>
      <c r="T288" s="57"/>
      <c r="U288" s="28"/>
      <c r="V288" s="66">
        <v>207632</v>
      </c>
      <c r="W288" s="29">
        <v>0</v>
      </c>
      <c r="X288" s="29">
        <v>0</v>
      </c>
      <c r="Y288" s="29">
        <f>V288+W288+X288</f>
        <v>207632</v>
      </c>
      <c r="Z288" s="29">
        <f>S288-Y288</f>
        <v>0</v>
      </c>
      <c r="AA288" s="26">
        <v>195308.49</v>
      </c>
      <c r="AB288" s="57"/>
      <c r="AC288" s="28"/>
      <c r="AD288" s="38">
        <v>0</v>
      </c>
      <c r="AE288" s="29">
        <v>125459</v>
      </c>
      <c r="AF288" s="29">
        <v>50635</v>
      </c>
      <c r="AG288" s="29">
        <f>AD288+AE288+AF288</f>
        <v>176094</v>
      </c>
      <c r="AH288" s="29">
        <f>AA288-AG288</f>
        <v>19214.48999999999</v>
      </c>
      <c r="AI288" s="26">
        <f>C288+D288+K288+L288+S288+T288+AA288+AB288</f>
        <v>675190.88</v>
      </c>
      <c r="AJ288" s="63">
        <f t="shared" si="159"/>
        <v>50.64</v>
      </c>
    </row>
    <row r="289" spans="1:36" ht="33.75" customHeight="1">
      <c r="A289" s="91"/>
      <c r="B289" s="37" t="s">
        <v>123</v>
      </c>
      <c r="C289" s="26">
        <v>0</v>
      </c>
      <c r="D289" s="57"/>
      <c r="E289" s="28"/>
      <c r="F289" s="29">
        <v>0</v>
      </c>
      <c r="G289" s="29">
        <v>0</v>
      </c>
      <c r="H289" s="29">
        <v>0</v>
      </c>
      <c r="I289" s="29">
        <f>F289+G289+H289</f>
        <v>0</v>
      </c>
      <c r="J289" s="29">
        <f>C289-I289</f>
        <v>0</v>
      </c>
      <c r="K289" s="26">
        <v>0</v>
      </c>
      <c r="L289" s="57"/>
      <c r="M289" s="28"/>
      <c r="N289" s="29">
        <v>0</v>
      </c>
      <c r="O289" s="29">
        <v>0</v>
      </c>
      <c r="P289" s="29">
        <v>0</v>
      </c>
      <c r="Q289" s="29">
        <f>N289+O289+P289</f>
        <v>0</v>
      </c>
      <c r="R289" s="29">
        <f>K289-Q289</f>
        <v>0</v>
      </c>
      <c r="S289" s="26">
        <v>0</v>
      </c>
      <c r="T289" s="57"/>
      <c r="U289" s="28"/>
      <c r="V289" s="29">
        <v>0</v>
      </c>
      <c r="W289" s="29">
        <v>0</v>
      </c>
      <c r="X289" s="29">
        <v>0</v>
      </c>
      <c r="Y289" s="29">
        <f>V289+W289+X289</f>
        <v>0</v>
      </c>
      <c r="Z289" s="29">
        <f>S289-Y289</f>
        <v>0</v>
      </c>
      <c r="AA289" s="26">
        <v>0</v>
      </c>
      <c r="AB289" s="57"/>
      <c r="AC289" s="28"/>
      <c r="AD289" s="23">
        <v>0</v>
      </c>
      <c r="AE289" s="29">
        <v>0</v>
      </c>
      <c r="AF289" s="29">
        <v>0</v>
      </c>
      <c r="AG289" s="29">
        <f>AD289+AE289+AF289</f>
        <v>0</v>
      </c>
      <c r="AH289" s="29">
        <f>AA289-AG289</f>
        <v>0</v>
      </c>
      <c r="AI289" s="26">
        <f>C289+D289+K289+L289+S289+T289+AA289+AB289</f>
        <v>0</v>
      </c>
      <c r="AJ289" s="63">
        <f t="shared" si="159"/>
        <v>0</v>
      </c>
    </row>
    <row r="290" spans="1:36" ht="33.75" customHeight="1">
      <c r="A290" s="91"/>
      <c r="B290" s="37" t="s">
        <v>124</v>
      </c>
      <c r="C290" s="26">
        <v>2369.66</v>
      </c>
      <c r="D290" s="57"/>
      <c r="E290" s="28"/>
      <c r="F290" s="29">
        <v>0</v>
      </c>
      <c r="G290" s="29">
        <v>2369.66</v>
      </c>
      <c r="H290" s="29">
        <v>0</v>
      </c>
      <c r="I290" s="29">
        <f>F290+G290+H290</f>
        <v>2369.66</v>
      </c>
      <c r="J290" s="29">
        <f>C290-I290</f>
        <v>0</v>
      </c>
      <c r="K290" s="26">
        <v>8881.32</v>
      </c>
      <c r="L290" s="57"/>
      <c r="M290" s="28"/>
      <c r="N290" s="29">
        <v>8881.32</v>
      </c>
      <c r="O290" s="29">
        <v>0</v>
      </c>
      <c r="P290" s="29">
        <v>0</v>
      </c>
      <c r="Q290" s="29">
        <f>N290+O290+P290</f>
        <v>8881.32</v>
      </c>
      <c r="R290" s="29">
        <f>K290-Q290</f>
        <v>0</v>
      </c>
      <c r="S290" s="26">
        <v>10350.8</v>
      </c>
      <c r="T290" s="57"/>
      <c r="U290" s="28"/>
      <c r="V290" s="29">
        <v>10350.8</v>
      </c>
      <c r="W290" s="29">
        <v>0</v>
      </c>
      <c r="X290" s="29">
        <v>0</v>
      </c>
      <c r="Y290" s="29">
        <f>V290+W290+X290</f>
        <v>10350.8</v>
      </c>
      <c r="Z290" s="29">
        <f>S290-Y290</f>
        <v>0</v>
      </c>
      <c r="AA290" s="26">
        <v>10051.68</v>
      </c>
      <c r="AB290" s="57"/>
      <c r="AC290" s="28"/>
      <c r="AD290" s="23">
        <v>0</v>
      </c>
      <c r="AE290" s="29">
        <v>9909.62</v>
      </c>
      <c r="AF290" s="29">
        <v>0</v>
      </c>
      <c r="AG290" s="29">
        <f>AD290+AE290+AF290</f>
        <v>9909.62</v>
      </c>
      <c r="AH290" s="29">
        <f>AA290-AG290</f>
        <v>142.0599999999995</v>
      </c>
      <c r="AI290" s="26">
        <f>C290+D290+K290+L290+S290+T290+AA290+AB290</f>
        <v>31653.46</v>
      </c>
      <c r="AJ290" s="63">
        <f t="shared" si="159"/>
        <v>0</v>
      </c>
    </row>
    <row r="291" spans="1:36" ht="34.5" customHeight="1">
      <c r="A291" s="91"/>
      <c r="B291" s="17" t="s">
        <v>41</v>
      </c>
      <c r="C291" s="20">
        <f aca="true" t="shared" si="168" ref="C291:AI291">C292+C293</f>
        <v>756712.2000000001</v>
      </c>
      <c r="D291" s="61">
        <f>D292+D293</f>
        <v>0</v>
      </c>
      <c r="E291" s="21">
        <f>E292+E293</f>
        <v>0</v>
      </c>
      <c r="F291" s="36">
        <f t="shared" si="168"/>
        <v>0</v>
      </c>
      <c r="G291" s="36">
        <f t="shared" si="168"/>
        <v>556236.91</v>
      </c>
      <c r="H291" s="36">
        <f t="shared" si="168"/>
        <v>200475.28999999998</v>
      </c>
      <c r="I291" s="36">
        <f t="shared" si="168"/>
        <v>756712.2000000001</v>
      </c>
      <c r="J291" s="36">
        <f t="shared" si="168"/>
        <v>0</v>
      </c>
      <c r="K291" s="20">
        <f t="shared" si="168"/>
        <v>1063701.1199999999</v>
      </c>
      <c r="L291" s="61">
        <f t="shared" si="168"/>
        <v>0</v>
      </c>
      <c r="M291" s="21">
        <f t="shared" si="168"/>
        <v>0</v>
      </c>
      <c r="N291" s="36">
        <f t="shared" si="168"/>
        <v>165404.45</v>
      </c>
      <c r="O291" s="36">
        <f t="shared" si="168"/>
        <v>629825.44</v>
      </c>
      <c r="P291" s="36">
        <f t="shared" si="168"/>
        <v>268471.23</v>
      </c>
      <c r="Q291" s="36">
        <f t="shared" si="168"/>
        <v>1063701.1199999999</v>
      </c>
      <c r="R291" s="36">
        <f>R292+R293</f>
        <v>0</v>
      </c>
      <c r="S291" s="20">
        <f t="shared" si="168"/>
        <v>1056677.2999999998</v>
      </c>
      <c r="T291" s="61">
        <f>T292+T293</f>
        <v>0</v>
      </c>
      <c r="U291" s="21">
        <f>U292+U293</f>
        <v>0</v>
      </c>
      <c r="V291" s="36">
        <f t="shared" si="168"/>
        <v>146330.88</v>
      </c>
      <c r="W291" s="36">
        <f t="shared" si="168"/>
        <v>547556.22</v>
      </c>
      <c r="X291" s="36">
        <f t="shared" si="168"/>
        <v>362790.2</v>
      </c>
      <c r="Y291" s="36">
        <f t="shared" si="168"/>
        <v>1056677.2999999998</v>
      </c>
      <c r="Z291" s="36">
        <f t="shared" si="168"/>
        <v>0</v>
      </c>
      <c r="AA291" s="20">
        <f t="shared" si="168"/>
        <v>1061165.82</v>
      </c>
      <c r="AB291" s="61">
        <f t="shared" si="168"/>
        <v>0</v>
      </c>
      <c r="AC291" s="21">
        <f t="shared" si="168"/>
        <v>0</v>
      </c>
      <c r="AD291" s="33">
        <f t="shared" si="168"/>
        <v>5240.46</v>
      </c>
      <c r="AE291" s="36">
        <f t="shared" si="168"/>
        <v>735880.94</v>
      </c>
      <c r="AF291" s="36">
        <f t="shared" si="168"/>
        <v>305716.5</v>
      </c>
      <c r="AG291" s="36">
        <f t="shared" si="168"/>
        <v>1046837.8999999999</v>
      </c>
      <c r="AH291" s="36">
        <f t="shared" si="168"/>
        <v>14327.92000000005</v>
      </c>
      <c r="AI291" s="20">
        <f t="shared" si="168"/>
        <v>3938256.44</v>
      </c>
      <c r="AJ291" s="63">
        <f t="shared" si="159"/>
        <v>305.72</v>
      </c>
    </row>
    <row r="292" spans="1:36" ht="28.5" customHeight="1">
      <c r="A292" s="91"/>
      <c r="B292" s="37" t="s">
        <v>121</v>
      </c>
      <c r="C292" s="26">
        <v>699486.29</v>
      </c>
      <c r="D292" s="57"/>
      <c r="E292" s="28"/>
      <c r="F292" s="29">
        <v>0</v>
      </c>
      <c r="G292" s="29">
        <v>539945.93</v>
      </c>
      <c r="H292" s="29">
        <v>159540.36</v>
      </c>
      <c r="I292" s="29">
        <f>F292+G292+H292</f>
        <v>699486.29</v>
      </c>
      <c r="J292" s="29">
        <f>C292-I292</f>
        <v>0</v>
      </c>
      <c r="K292" s="26">
        <v>948408.33</v>
      </c>
      <c r="L292" s="57"/>
      <c r="M292" s="28"/>
      <c r="N292" s="29">
        <v>50111.66</v>
      </c>
      <c r="O292" s="29">
        <v>629825.44</v>
      </c>
      <c r="P292" s="29">
        <v>268471.23</v>
      </c>
      <c r="Q292" s="29">
        <f>N292+O292+P292</f>
        <v>948408.33</v>
      </c>
      <c r="R292" s="29">
        <f>K292-Q292</f>
        <v>0</v>
      </c>
      <c r="S292" s="26">
        <v>996902.4199999999</v>
      </c>
      <c r="T292" s="57"/>
      <c r="U292" s="28"/>
      <c r="V292" s="29">
        <v>86556</v>
      </c>
      <c r="W292" s="29">
        <v>547556.22</v>
      </c>
      <c r="X292" s="29">
        <v>362790.2</v>
      </c>
      <c r="Y292" s="29">
        <f>V292+W292+X292</f>
        <v>996902.4199999999</v>
      </c>
      <c r="Z292" s="29">
        <f>S292-Y292</f>
        <v>0</v>
      </c>
      <c r="AA292" s="26">
        <v>997400.21</v>
      </c>
      <c r="AB292" s="57"/>
      <c r="AC292" s="28"/>
      <c r="AD292" s="23">
        <v>5240.46</v>
      </c>
      <c r="AE292" s="29">
        <v>677619.95</v>
      </c>
      <c r="AF292" s="29">
        <v>305716.5</v>
      </c>
      <c r="AG292" s="29">
        <f>AD292+AE292+AF292</f>
        <v>988576.9099999999</v>
      </c>
      <c r="AH292" s="29">
        <f>AA292-AG292</f>
        <v>8823.300000000047</v>
      </c>
      <c r="AI292" s="26">
        <f>C292+D292+K292+L292+S292+T292+AA292+AB292</f>
        <v>3642197.25</v>
      </c>
      <c r="AJ292" s="63">
        <f t="shared" si="159"/>
        <v>305.72</v>
      </c>
    </row>
    <row r="293" spans="1:36" ht="45.75" customHeight="1">
      <c r="A293" s="91"/>
      <c r="B293" s="37" t="s">
        <v>124</v>
      </c>
      <c r="C293" s="26">
        <v>57225.91</v>
      </c>
      <c r="D293" s="57"/>
      <c r="E293" s="28"/>
      <c r="F293" s="29">
        <v>0</v>
      </c>
      <c r="G293" s="29">
        <v>16290.98</v>
      </c>
      <c r="H293" s="29">
        <v>40934.93</v>
      </c>
      <c r="I293" s="29">
        <f>F293+G293+H293</f>
        <v>57225.91</v>
      </c>
      <c r="J293" s="29">
        <f>C293-I293</f>
        <v>0</v>
      </c>
      <c r="K293" s="26">
        <v>115292.79</v>
      </c>
      <c r="L293" s="57"/>
      <c r="M293" s="28"/>
      <c r="N293" s="29">
        <v>115292.79</v>
      </c>
      <c r="O293" s="29">
        <v>0</v>
      </c>
      <c r="P293" s="29">
        <v>0</v>
      </c>
      <c r="Q293" s="29">
        <f>N293+O293+P293</f>
        <v>115292.79</v>
      </c>
      <c r="R293" s="29">
        <f>K293-Q293</f>
        <v>0</v>
      </c>
      <c r="S293" s="30">
        <v>59774.88</v>
      </c>
      <c r="T293" s="57"/>
      <c r="U293" s="28"/>
      <c r="V293" s="29">
        <v>59774.88</v>
      </c>
      <c r="W293" s="29">
        <v>0</v>
      </c>
      <c r="X293" s="29">
        <v>0</v>
      </c>
      <c r="Y293" s="29">
        <f>V293+W293+X293</f>
        <v>59774.88</v>
      </c>
      <c r="Z293" s="29">
        <f>S293-Y293</f>
        <v>0</v>
      </c>
      <c r="AA293" s="26">
        <v>63765.61</v>
      </c>
      <c r="AB293" s="57"/>
      <c r="AC293" s="28"/>
      <c r="AD293" s="23">
        <v>0</v>
      </c>
      <c r="AE293" s="29">
        <v>58260.99</v>
      </c>
      <c r="AF293" s="29">
        <v>0</v>
      </c>
      <c r="AG293" s="29">
        <f>AD293+AE293+AF293</f>
        <v>58260.99</v>
      </c>
      <c r="AH293" s="29">
        <f>AA293-AG293</f>
        <v>5504.620000000003</v>
      </c>
      <c r="AI293" s="26">
        <f>C293+D293+K293+L293+S293+T293+AA293+AB293</f>
        <v>296059.19</v>
      </c>
      <c r="AJ293" s="63">
        <f t="shared" si="159"/>
        <v>0</v>
      </c>
    </row>
    <row r="294" spans="1:36" ht="35.25" customHeight="1">
      <c r="A294" s="91"/>
      <c r="B294" s="17" t="s">
        <v>126</v>
      </c>
      <c r="C294" s="20">
        <f aca="true" t="shared" si="169" ref="C294:AI294">C295+C296+C297+C298+C299+C300</f>
        <v>5762664.32</v>
      </c>
      <c r="D294" s="61">
        <f>D295+D296+D297+D298+D299+D300</f>
        <v>0</v>
      </c>
      <c r="E294" s="21">
        <f>E295+E296+E297+E298+E299+E300</f>
        <v>0</v>
      </c>
      <c r="F294" s="36">
        <f t="shared" si="169"/>
        <v>0</v>
      </c>
      <c r="G294" s="36">
        <f t="shared" si="169"/>
        <v>4312491.26</v>
      </c>
      <c r="H294" s="36">
        <f t="shared" si="169"/>
        <v>1450173.06</v>
      </c>
      <c r="I294" s="36">
        <f t="shared" si="169"/>
        <v>5762664.32</v>
      </c>
      <c r="J294" s="36">
        <f t="shared" si="169"/>
        <v>0</v>
      </c>
      <c r="K294" s="20">
        <f t="shared" si="169"/>
        <v>7880564.57</v>
      </c>
      <c r="L294" s="61">
        <f t="shared" si="169"/>
        <v>0</v>
      </c>
      <c r="M294" s="21">
        <f t="shared" si="169"/>
        <v>0</v>
      </c>
      <c r="N294" s="36">
        <f t="shared" si="169"/>
        <v>4411865.75</v>
      </c>
      <c r="O294" s="36">
        <f t="shared" si="169"/>
        <v>1359402.22</v>
      </c>
      <c r="P294" s="36">
        <f t="shared" si="169"/>
        <v>2109296.6</v>
      </c>
      <c r="Q294" s="36">
        <f t="shared" si="169"/>
        <v>7880564.57</v>
      </c>
      <c r="R294" s="36">
        <f>R295+R296+R297+R298+R299+R300</f>
        <v>0</v>
      </c>
      <c r="S294" s="20">
        <f t="shared" si="169"/>
        <v>6520263.42</v>
      </c>
      <c r="T294" s="61">
        <f>T295+T296+T297+T298+T299+T300</f>
        <v>0</v>
      </c>
      <c r="U294" s="21">
        <f>U295+U296+U297+U298+U299+U300</f>
        <v>0</v>
      </c>
      <c r="V294" s="36">
        <f t="shared" si="169"/>
        <v>2710588.5</v>
      </c>
      <c r="W294" s="36">
        <f t="shared" si="169"/>
        <v>1279422.2</v>
      </c>
      <c r="X294" s="36">
        <f t="shared" si="169"/>
        <v>2530252.72</v>
      </c>
      <c r="Y294" s="36">
        <f t="shared" si="169"/>
        <v>6520263.42</v>
      </c>
      <c r="Z294" s="36">
        <f t="shared" si="169"/>
        <v>0</v>
      </c>
      <c r="AA294" s="20">
        <f t="shared" si="169"/>
        <v>7666960.959999999</v>
      </c>
      <c r="AB294" s="61">
        <f t="shared" si="169"/>
        <v>0</v>
      </c>
      <c r="AC294" s="21">
        <f t="shared" si="169"/>
        <v>0</v>
      </c>
      <c r="AD294" s="33">
        <f t="shared" si="169"/>
        <v>2178640.2</v>
      </c>
      <c r="AE294" s="36">
        <f t="shared" si="169"/>
        <v>808305</v>
      </c>
      <c r="AF294" s="36">
        <f t="shared" si="169"/>
        <v>4679233.86</v>
      </c>
      <c r="AG294" s="36">
        <f t="shared" si="169"/>
        <v>7666179.0600000005</v>
      </c>
      <c r="AH294" s="36">
        <f t="shared" si="169"/>
        <v>781.8999999992916</v>
      </c>
      <c r="AI294" s="20">
        <f t="shared" si="169"/>
        <v>27830453.270000003</v>
      </c>
      <c r="AJ294" s="63">
        <f t="shared" si="159"/>
        <v>4679.23</v>
      </c>
    </row>
    <row r="295" spans="1:36" ht="28.5" customHeight="1">
      <c r="A295" s="91"/>
      <c r="B295" s="37" t="s">
        <v>121</v>
      </c>
      <c r="C295" s="26">
        <v>5572683.42</v>
      </c>
      <c r="D295" s="57"/>
      <c r="E295" s="28"/>
      <c r="F295" s="29">
        <v>0</v>
      </c>
      <c r="G295" s="29">
        <v>4122510.36</v>
      </c>
      <c r="H295" s="29">
        <v>1450173.06</v>
      </c>
      <c r="I295" s="29">
        <f aca="true" t="shared" si="170" ref="I295:I300">F295+G295+H295</f>
        <v>5572683.42</v>
      </c>
      <c r="J295" s="29">
        <f aca="true" t="shared" si="171" ref="J295:J300">C295-I295</f>
        <v>0</v>
      </c>
      <c r="K295" s="26">
        <v>7834734.57</v>
      </c>
      <c r="L295" s="57"/>
      <c r="M295" s="28"/>
      <c r="N295" s="29">
        <v>4411865.75</v>
      </c>
      <c r="O295" s="29">
        <v>1359402.22</v>
      </c>
      <c r="P295" s="29">
        <v>2063466.6</v>
      </c>
      <c r="Q295" s="29">
        <f aca="true" t="shared" si="172" ref="Q295:Q300">N295+O295+P295</f>
        <v>7834734.57</v>
      </c>
      <c r="R295" s="29">
        <f aca="true" t="shared" si="173" ref="R295:R300">K295-Q295</f>
        <v>0</v>
      </c>
      <c r="S295" s="26">
        <v>6297682.42</v>
      </c>
      <c r="T295" s="57"/>
      <c r="U295" s="28"/>
      <c r="V295" s="29">
        <v>2588973.5</v>
      </c>
      <c r="W295" s="29">
        <v>1260936.2</v>
      </c>
      <c r="X295" s="29">
        <v>2447772.72</v>
      </c>
      <c r="Y295" s="29">
        <f aca="true" t="shared" si="174" ref="Y295:Y300">V295+W295+X295</f>
        <v>6297682.42</v>
      </c>
      <c r="Z295" s="29">
        <f aca="true" t="shared" si="175" ref="Z295:Z300">S295-Y295</f>
        <v>0</v>
      </c>
      <c r="AA295" s="26">
        <v>7205955.8</v>
      </c>
      <c r="AB295" s="57"/>
      <c r="AC295" s="28"/>
      <c r="AD295" s="23">
        <v>2178640.2</v>
      </c>
      <c r="AE295" s="29">
        <v>448027</v>
      </c>
      <c r="AF295" s="29">
        <v>4579164.86</v>
      </c>
      <c r="AG295" s="29">
        <f aca="true" t="shared" si="176" ref="AG295:AG300">AD295+AE295+AF295</f>
        <v>7205832.0600000005</v>
      </c>
      <c r="AH295" s="29">
        <f aca="true" t="shared" si="177" ref="AH295:AH300">AA295-AG295</f>
        <v>123.7399999992922</v>
      </c>
      <c r="AI295" s="26">
        <f aca="true" t="shared" si="178" ref="AI295:AI300">C295+D295+K295+L295+S295+T295+AA295+AB295</f>
        <v>26911056.21</v>
      </c>
      <c r="AJ295" s="63">
        <f t="shared" si="159"/>
        <v>4579.16</v>
      </c>
    </row>
    <row r="296" spans="1:36" ht="48.75" customHeight="1">
      <c r="A296" s="91"/>
      <c r="B296" s="37" t="s">
        <v>122</v>
      </c>
      <c r="C296" s="26">
        <v>0</v>
      </c>
      <c r="D296" s="57"/>
      <c r="E296" s="28"/>
      <c r="F296" s="29">
        <v>0</v>
      </c>
      <c r="G296" s="29">
        <v>0</v>
      </c>
      <c r="H296" s="29">
        <v>0</v>
      </c>
      <c r="I296" s="29">
        <f t="shared" si="170"/>
        <v>0</v>
      </c>
      <c r="J296" s="29">
        <f t="shared" si="171"/>
        <v>0</v>
      </c>
      <c r="K296" s="26">
        <v>0</v>
      </c>
      <c r="L296" s="57"/>
      <c r="M296" s="28"/>
      <c r="N296" s="29">
        <v>0</v>
      </c>
      <c r="O296" s="29">
        <v>0</v>
      </c>
      <c r="P296" s="29">
        <v>0</v>
      </c>
      <c r="Q296" s="29">
        <f t="shared" si="172"/>
        <v>0</v>
      </c>
      <c r="R296" s="29">
        <f t="shared" si="173"/>
        <v>0</v>
      </c>
      <c r="S296" s="26">
        <v>0</v>
      </c>
      <c r="T296" s="57"/>
      <c r="U296" s="28"/>
      <c r="V296" s="29">
        <v>0</v>
      </c>
      <c r="W296" s="29">
        <v>0</v>
      </c>
      <c r="X296" s="29">
        <v>0</v>
      </c>
      <c r="Y296" s="29">
        <f t="shared" si="174"/>
        <v>0</v>
      </c>
      <c r="Z296" s="29">
        <f t="shared" si="175"/>
        <v>0</v>
      </c>
      <c r="AA296" s="26">
        <v>0</v>
      </c>
      <c r="AB296" s="57"/>
      <c r="AC296" s="28"/>
      <c r="AD296" s="23">
        <v>0</v>
      </c>
      <c r="AE296" s="29">
        <v>0</v>
      </c>
      <c r="AF296" s="29">
        <v>0</v>
      </c>
      <c r="AG296" s="29">
        <f t="shared" si="176"/>
        <v>0</v>
      </c>
      <c r="AH296" s="29">
        <f t="shared" si="177"/>
        <v>0</v>
      </c>
      <c r="AI296" s="26">
        <f t="shared" si="178"/>
        <v>0</v>
      </c>
      <c r="AJ296" s="63">
        <f t="shared" si="159"/>
        <v>0</v>
      </c>
    </row>
    <row r="297" spans="1:36" ht="34.5" customHeight="1">
      <c r="A297" s="91"/>
      <c r="B297" s="37" t="s">
        <v>127</v>
      </c>
      <c r="C297" s="26">
        <v>15120.48</v>
      </c>
      <c r="D297" s="57"/>
      <c r="E297" s="28"/>
      <c r="F297" s="29">
        <v>0</v>
      </c>
      <c r="G297" s="29">
        <v>15120.48</v>
      </c>
      <c r="H297" s="29">
        <v>0</v>
      </c>
      <c r="I297" s="29">
        <f t="shared" si="170"/>
        <v>15120.48</v>
      </c>
      <c r="J297" s="29">
        <f t="shared" si="171"/>
        <v>0</v>
      </c>
      <c r="K297" s="26">
        <v>0</v>
      </c>
      <c r="L297" s="57"/>
      <c r="M297" s="28"/>
      <c r="N297" s="29">
        <v>0</v>
      </c>
      <c r="O297" s="29">
        <v>0</v>
      </c>
      <c r="P297" s="29">
        <v>0</v>
      </c>
      <c r="Q297" s="29">
        <f t="shared" si="172"/>
        <v>0</v>
      </c>
      <c r="R297" s="29">
        <f t="shared" si="173"/>
        <v>0</v>
      </c>
      <c r="S297" s="26">
        <v>0</v>
      </c>
      <c r="T297" s="57"/>
      <c r="U297" s="28"/>
      <c r="V297" s="29">
        <v>0</v>
      </c>
      <c r="W297" s="29">
        <v>0</v>
      </c>
      <c r="X297" s="29">
        <v>0</v>
      </c>
      <c r="Y297" s="29">
        <f t="shared" si="174"/>
        <v>0</v>
      </c>
      <c r="Z297" s="29">
        <f t="shared" si="175"/>
        <v>0</v>
      </c>
      <c r="AA297" s="26">
        <v>111.52</v>
      </c>
      <c r="AB297" s="57"/>
      <c r="AC297" s="28"/>
      <c r="AD297" s="23">
        <v>0</v>
      </c>
      <c r="AE297" s="29">
        <v>0</v>
      </c>
      <c r="AF297" s="29">
        <v>0</v>
      </c>
      <c r="AG297" s="29">
        <f t="shared" si="176"/>
        <v>0</v>
      </c>
      <c r="AH297" s="29">
        <f t="shared" si="177"/>
        <v>111.52</v>
      </c>
      <c r="AI297" s="26">
        <f t="shared" si="178"/>
        <v>15232</v>
      </c>
      <c r="AJ297" s="63">
        <f t="shared" si="159"/>
        <v>0</v>
      </c>
    </row>
    <row r="298" spans="1:36" ht="33.75" customHeight="1">
      <c r="A298" s="91"/>
      <c r="B298" s="37" t="s">
        <v>123</v>
      </c>
      <c r="C298" s="26">
        <v>41376.4</v>
      </c>
      <c r="D298" s="57"/>
      <c r="E298" s="28"/>
      <c r="F298" s="29">
        <v>0</v>
      </c>
      <c r="G298" s="29">
        <v>41376.4</v>
      </c>
      <c r="H298" s="29">
        <v>0</v>
      </c>
      <c r="I298" s="29">
        <f t="shared" si="170"/>
        <v>41376.4</v>
      </c>
      <c r="J298" s="29">
        <f t="shared" si="171"/>
        <v>0</v>
      </c>
      <c r="K298" s="26">
        <v>0</v>
      </c>
      <c r="L298" s="57"/>
      <c r="M298" s="28"/>
      <c r="N298" s="29">
        <v>0</v>
      </c>
      <c r="O298" s="29">
        <v>0</v>
      </c>
      <c r="P298" s="29">
        <v>0</v>
      </c>
      <c r="Q298" s="29">
        <f t="shared" si="172"/>
        <v>0</v>
      </c>
      <c r="R298" s="29">
        <f t="shared" si="173"/>
        <v>0</v>
      </c>
      <c r="S298" s="26">
        <v>164441</v>
      </c>
      <c r="T298" s="57"/>
      <c r="U298" s="28"/>
      <c r="V298" s="29">
        <v>121615</v>
      </c>
      <c r="W298" s="29">
        <v>8286</v>
      </c>
      <c r="X298" s="29">
        <v>34540</v>
      </c>
      <c r="Y298" s="29">
        <f t="shared" si="174"/>
        <v>164441</v>
      </c>
      <c r="Z298" s="29">
        <f t="shared" si="175"/>
        <v>0</v>
      </c>
      <c r="AA298" s="26">
        <v>350506.63</v>
      </c>
      <c r="AB298" s="57"/>
      <c r="AC298" s="28"/>
      <c r="AD298" s="23">
        <v>0</v>
      </c>
      <c r="AE298" s="29">
        <v>250388</v>
      </c>
      <c r="AF298" s="29">
        <v>100069</v>
      </c>
      <c r="AG298" s="29">
        <f t="shared" si="176"/>
        <v>350457</v>
      </c>
      <c r="AH298" s="36">
        <f t="shared" si="177"/>
        <v>49.63000000000466</v>
      </c>
      <c r="AI298" s="26">
        <f t="shared" si="178"/>
        <v>556324.03</v>
      </c>
      <c r="AJ298" s="63">
        <f t="shared" si="159"/>
        <v>100.07</v>
      </c>
    </row>
    <row r="299" spans="1:36" ht="28.5" customHeight="1">
      <c r="A299" s="91"/>
      <c r="B299" s="37" t="s">
        <v>128</v>
      </c>
      <c r="C299" s="26">
        <v>11118</v>
      </c>
      <c r="D299" s="57"/>
      <c r="E299" s="28"/>
      <c r="F299" s="29">
        <v>0</v>
      </c>
      <c r="G299" s="29">
        <v>11118</v>
      </c>
      <c r="H299" s="29">
        <v>0</v>
      </c>
      <c r="I299" s="29">
        <f t="shared" si="170"/>
        <v>11118</v>
      </c>
      <c r="J299" s="29">
        <f t="shared" si="171"/>
        <v>0</v>
      </c>
      <c r="K299" s="26">
        <v>0</v>
      </c>
      <c r="L299" s="57"/>
      <c r="M299" s="28"/>
      <c r="N299" s="29">
        <v>0</v>
      </c>
      <c r="O299" s="29">
        <v>0</v>
      </c>
      <c r="P299" s="29">
        <v>0</v>
      </c>
      <c r="Q299" s="29">
        <f t="shared" si="172"/>
        <v>0</v>
      </c>
      <c r="R299" s="29">
        <f t="shared" si="173"/>
        <v>0</v>
      </c>
      <c r="S299" s="26">
        <v>0</v>
      </c>
      <c r="T299" s="57"/>
      <c r="U299" s="28"/>
      <c r="V299" s="29">
        <v>0</v>
      </c>
      <c r="W299" s="29">
        <v>0</v>
      </c>
      <c r="X299" s="29">
        <v>0</v>
      </c>
      <c r="Y299" s="29">
        <f t="shared" si="174"/>
        <v>0</v>
      </c>
      <c r="Z299" s="29">
        <f t="shared" si="175"/>
        <v>0</v>
      </c>
      <c r="AA299" s="26">
        <v>45</v>
      </c>
      <c r="AB299" s="57"/>
      <c r="AC299" s="28"/>
      <c r="AD299" s="23">
        <v>0</v>
      </c>
      <c r="AE299" s="29">
        <v>0</v>
      </c>
      <c r="AF299" s="29">
        <v>0</v>
      </c>
      <c r="AG299" s="29">
        <f t="shared" si="176"/>
        <v>0</v>
      </c>
      <c r="AH299" s="29">
        <f t="shared" si="177"/>
        <v>45</v>
      </c>
      <c r="AI299" s="26">
        <f t="shared" si="178"/>
        <v>11163</v>
      </c>
      <c r="AJ299" s="63">
        <f t="shared" si="159"/>
        <v>0</v>
      </c>
    </row>
    <row r="300" spans="1:36" ht="44.25" customHeight="1">
      <c r="A300" s="91"/>
      <c r="B300" s="37" t="s">
        <v>124</v>
      </c>
      <c r="C300" s="26">
        <v>122366.02</v>
      </c>
      <c r="D300" s="57"/>
      <c r="E300" s="28"/>
      <c r="F300" s="29">
        <v>0</v>
      </c>
      <c r="G300" s="29">
        <v>122366.02</v>
      </c>
      <c r="H300" s="29">
        <v>0</v>
      </c>
      <c r="I300" s="29">
        <f t="shared" si="170"/>
        <v>122366.02</v>
      </c>
      <c r="J300" s="29">
        <f t="shared" si="171"/>
        <v>0</v>
      </c>
      <c r="K300" s="26">
        <v>45830</v>
      </c>
      <c r="L300" s="57"/>
      <c r="M300" s="28"/>
      <c r="N300" s="29">
        <v>0</v>
      </c>
      <c r="O300" s="29">
        <v>0</v>
      </c>
      <c r="P300" s="29">
        <v>45830</v>
      </c>
      <c r="Q300" s="29">
        <f t="shared" si="172"/>
        <v>45830</v>
      </c>
      <c r="R300" s="29">
        <f t="shared" si="173"/>
        <v>0</v>
      </c>
      <c r="S300" s="26">
        <v>58140</v>
      </c>
      <c r="T300" s="57"/>
      <c r="U300" s="28"/>
      <c r="V300" s="29">
        <v>0</v>
      </c>
      <c r="W300" s="29">
        <v>10200</v>
      </c>
      <c r="X300" s="29">
        <v>47940</v>
      </c>
      <c r="Y300" s="29">
        <f t="shared" si="174"/>
        <v>58140</v>
      </c>
      <c r="Z300" s="29">
        <f t="shared" si="175"/>
        <v>0</v>
      </c>
      <c r="AA300" s="26">
        <v>110342.01</v>
      </c>
      <c r="AB300" s="57"/>
      <c r="AC300" s="28"/>
      <c r="AD300" s="23">
        <v>0</v>
      </c>
      <c r="AE300" s="29">
        <v>109890</v>
      </c>
      <c r="AF300" s="29">
        <v>0</v>
      </c>
      <c r="AG300" s="29">
        <f t="shared" si="176"/>
        <v>109890</v>
      </c>
      <c r="AH300" s="29">
        <f t="shared" si="177"/>
        <v>452.00999999999476</v>
      </c>
      <c r="AI300" s="26">
        <f t="shared" si="178"/>
        <v>336678.03</v>
      </c>
      <c r="AJ300" s="63">
        <f t="shared" si="159"/>
        <v>0</v>
      </c>
    </row>
    <row r="301" spans="1:36" ht="34.5" customHeight="1">
      <c r="A301" s="91"/>
      <c r="B301" s="17" t="s">
        <v>21</v>
      </c>
      <c r="C301" s="20">
        <f aca="true" t="shared" si="179" ref="C301:AI301">C302+C303</f>
        <v>8773.410000000003</v>
      </c>
      <c r="D301" s="61">
        <f>D302+D303</f>
        <v>0</v>
      </c>
      <c r="E301" s="21">
        <f>E302+E303</f>
        <v>0</v>
      </c>
      <c r="F301" s="36">
        <f t="shared" si="179"/>
        <v>0</v>
      </c>
      <c r="G301" s="36">
        <f t="shared" si="179"/>
        <v>4632.5</v>
      </c>
      <c r="H301" s="36">
        <f t="shared" si="179"/>
        <v>4140.91</v>
      </c>
      <c r="I301" s="36">
        <f t="shared" si="179"/>
        <v>8773.41</v>
      </c>
      <c r="J301" s="36">
        <f t="shared" si="179"/>
        <v>0</v>
      </c>
      <c r="K301" s="20">
        <f t="shared" si="179"/>
        <v>86071.85</v>
      </c>
      <c r="L301" s="61">
        <f t="shared" si="179"/>
        <v>0</v>
      </c>
      <c r="M301" s="21">
        <f t="shared" si="179"/>
        <v>0</v>
      </c>
      <c r="N301" s="36">
        <f t="shared" si="179"/>
        <v>86071.85</v>
      </c>
      <c r="O301" s="36">
        <f t="shared" si="179"/>
        <v>0</v>
      </c>
      <c r="P301" s="36">
        <f t="shared" si="179"/>
        <v>0</v>
      </c>
      <c r="Q301" s="36">
        <f t="shared" si="179"/>
        <v>86071.85</v>
      </c>
      <c r="R301" s="36">
        <f>R302+R303</f>
        <v>0</v>
      </c>
      <c r="S301" s="20">
        <f t="shared" si="179"/>
        <v>21223</v>
      </c>
      <c r="T301" s="61">
        <f>T302+T303</f>
        <v>0</v>
      </c>
      <c r="U301" s="21">
        <f>U302+U303</f>
        <v>0</v>
      </c>
      <c r="V301" s="36">
        <f t="shared" si="179"/>
        <v>21223</v>
      </c>
      <c r="W301" s="36">
        <f t="shared" si="179"/>
        <v>0</v>
      </c>
      <c r="X301" s="36">
        <f t="shared" si="179"/>
        <v>0</v>
      </c>
      <c r="Y301" s="36">
        <f t="shared" si="179"/>
        <v>21223</v>
      </c>
      <c r="Z301" s="36">
        <f t="shared" si="179"/>
        <v>0</v>
      </c>
      <c r="AA301" s="20">
        <f t="shared" si="179"/>
        <v>25059.47</v>
      </c>
      <c r="AB301" s="61">
        <f t="shared" si="179"/>
        <v>0</v>
      </c>
      <c r="AC301" s="21">
        <f t="shared" si="179"/>
        <v>0</v>
      </c>
      <c r="AD301" s="33">
        <f t="shared" si="179"/>
        <v>2840</v>
      </c>
      <c r="AE301" s="36">
        <f t="shared" si="179"/>
        <v>21781</v>
      </c>
      <c r="AF301" s="36">
        <f t="shared" si="179"/>
        <v>0</v>
      </c>
      <c r="AG301" s="36">
        <f t="shared" si="179"/>
        <v>24621</v>
      </c>
      <c r="AH301" s="36">
        <f t="shared" si="179"/>
        <v>438.4700000000016</v>
      </c>
      <c r="AI301" s="20">
        <f t="shared" si="179"/>
        <v>141127.73</v>
      </c>
      <c r="AJ301" s="63">
        <f t="shared" si="159"/>
        <v>0</v>
      </c>
    </row>
    <row r="302" spans="1:36" ht="28.5" customHeight="1">
      <c r="A302" s="91"/>
      <c r="B302" s="37" t="s">
        <v>121</v>
      </c>
      <c r="C302" s="26">
        <v>8773.410000000003</v>
      </c>
      <c r="D302" s="57"/>
      <c r="E302" s="28"/>
      <c r="F302" s="31">
        <v>0</v>
      </c>
      <c r="G302" s="29">
        <v>4632.5</v>
      </c>
      <c r="H302" s="29">
        <v>4140.91</v>
      </c>
      <c r="I302" s="29">
        <f>F302+G302+H302</f>
        <v>8773.41</v>
      </c>
      <c r="J302" s="29">
        <f>C302-I302</f>
        <v>0</v>
      </c>
      <c r="K302" s="26">
        <v>82910.85</v>
      </c>
      <c r="L302" s="57"/>
      <c r="M302" s="28"/>
      <c r="N302" s="29">
        <v>82910.85</v>
      </c>
      <c r="O302" s="29">
        <v>0</v>
      </c>
      <c r="P302" s="29">
        <v>0</v>
      </c>
      <c r="Q302" s="29">
        <f>N302+O302+P302</f>
        <v>82910.85</v>
      </c>
      <c r="R302" s="29">
        <f>K302-Q302</f>
        <v>0</v>
      </c>
      <c r="S302" s="26">
        <v>18523</v>
      </c>
      <c r="T302" s="57"/>
      <c r="U302" s="28"/>
      <c r="V302" s="31">
        <v>18523</v>
      </c>
      <c r="W302" s="29">
        <v>0</v>
      </c>
      <c r="X302" s="29">
        <v>0</v>
      </c>
      <c r="Y302" s="29">
        <f>V302+W302+X302</f>
        <v>18523</v>
      </c>
      <c r="Z302" s="29">
        <f>S302-Y302</f>
        <v>0</v>
      </c>
      <c r="AA302" s="26">
        <v>21710.65</v>
      </c>
      <c r="AB302" s="57"/>
      <c r="AC302" s="28"/>
      <c r="AD302" s="23">
        <v>1640</v>
      </c>
      <c r="AE302" s="29">
        <v>19781</v>
      </c>
      <c r="AF302" s="29">
        <v>0</v>
      </c>
      <c r="AG302" s="29">
        <f>AD302+AE302+AF302</f>
        <v>21421</v>
      </c>
      <c r="AH302" s="29">
        <f>AA302-AG302</f>
        <v>289.65000000000146</v>
      </c>
      <c r="AI302" s="26">
        <f>C302+D302+K302+L302+S302+T302+AA302+AB302</f>
        <v>131917.91</v>
      </c>
      <c r="AJ302" s="63">
        <f t="shared" si="159"/>
        <v>0</v>
      </c>
    </row>
    <row r="303" spans="1:36" ht="45" customHeight="1">
      <c r="A303" s="91"/>
      <c r="B303" s="37" t="s">
        <v>124</v>
      </c>
      <c r="C303" s="26">
        <v>0</v>
      </c>
      <c r="D303" s="57"/>
      <c r="E303" s="28"/>
      <c r="F303" s="31">
        <v>0</v>
      </c>
      <c r="G303" s="29">
        <v>0</v>
      </c>
      <c r="H303" s="29">
        <v>0</v>
      </c>
      <c r="I303" s="29">
        <f>F303+G303+H303</f>
        <v>0</v>
      </c>
      <c r="J303" s="29">
        <f>C303-I303</f>
        <v>0</v>
      </c>
      <c r="K303" s="26">
        <v>3161</v>
      </c>
      <c r="L303" s="57"/>
      <c r="M303" s="28"/>
      <c r="N303" s="29">
        <v>3161</v>
      </c>
      <c r="O303" s="29">
        <v>0</v>
      </c>
      <c r="P303" s="29">
        <v>0</v>
      </c>
      <c r="Q303" s="29">
        <f>N303+O303+P303</f>
        <v>3161</v>
      </c>
      <c r="R303" s="29">
        <f>K303-Q303</f>
        <v>0</v>
      </c>
      <c r="S303" s="26">
        <v>2700</v>
      </c>
      <c r="T303" s="57"/>
      <c r="U303" s="28"/>
      <c r="V303" s="29">
        <v>2700</v>
      </c>
      <c r="W303" s="29">
        <v>0</v>
      </c>
      <c r="X303" s="29">
        <v>0</v>
      </c>
      <c r="Y303" s="29">
        <f>V303+W303+X303</f>
        <v>2700</v>
      </c>
      <c r="Z303" s="29">
        <f>S303-Y303</f>
        <v>0</v>
      </c>
      <c r="AA303" s="26">
        <v>3348.82</v>
      </c>
      <c r="AB303" s="57"/>
      <c r="AC303" s="28"/>
      <c r="AD303" s="23">
        <v>1200</v>
      </c>
      <c r="AE303" s="29">
        <v>2000</v>
      </c>
      <c r="AF303" s="29">
        <v>0</v>
      </c>
      <c r="AG303" s="29">
        <f>AD303+AE303+AF303</f>
        <v>3200</v>
      </c>
      <c r="AH303" s="29">
        <f>AA303-AG303</f>
        <v>148.82000000000016</v>
      </c>
      <c r="AI303" s="26">
        <f>C303+D303+K303+L303+S303+T303+AA303+AB303</f>
        <v>9209.82</v>
      </c>
      <c r="AJ303" s="63">
        <f t="shared" si="159"/>
        <v>0</v>
      </c>
    </row>
    <row r="304" spans="1:36" ht="32.25" customHeight="1">
      <c r="A304" s="91"/>
      <c r="B304" s="17" t="s">
        <v>129</v>
      </c>
      <c r="C304" s="20">
        <f aca="true" t="shared" si="180" ref="C304:AI304">C305+C306+C307+C308</f>
        <v>612453.2</v>
      </c>
      <c r="D304" s="61">
        <f>D305+D306+D307+D308</f>
        <v>0</v>
      </c>
      <c r="E304" s="21">
        <f>E305+E306+E307+E308</f>
        <v>0</v>
      </c>
      <c r="F304" s="36">
        <f t="shared" si="180"/>
        <v>117164.1</v>
      </c>
      <c r="G304" s="36">
        <f t="shared" si="180"/>
        <v>395183.5</v>
      </c>
      <c r="H304" s="36">
        <f t="shared" si="180"/>
        <v>100105.6</v>
      </c>
      <c r="I304" s="36">
        <f t="shared" si="180"/>
        <v>612453.2</v>
      </c>
      <c r="J304" s="36">
        <f t="shared" si="180"/>
        <v>0</v>
      </c>
      <c r="K304" s="20">
        <f t="shared" si="180"/>
        <v>1093386.27</v>
      </c>
      <c r="L304" s="61">
        <f t="shared" si="180"/>
        <v>0</v>
      </c>
      <c r="M304" s="21">
        <f t="shared" si="180"/>
        <v>0</v>
      </c>
      <c r="N304" s="36">
        <f t="shared" si="180"/>
        <v>513680.44</v>
      </c>
      <c r="O304" s="36">
        <f t="shared" si="180"/>
        <v>76903.79</v>
      </c>
      <c r="P304" s="36">
        <f t="shared" si="180"/>
        <v>502802.04</v>
      </c>
      <c r="Q304" s="36">
        <f t="shared" si="180"/>
        <v>1093386.27</v>
      </c>
      <c r="R304" s="36">
        <f>R305+R306+R307+R308</f>
        <v>0</v>
      </c>
      <c r="S304" s="20">
        <f t="shared" si="180"/>
        <v>602225.5</v>
      </c>
      <c r="T304" s="61">
        <f>T305+T306+T307+T308</f>
        <v>0</v>
      </c>
      <c r="U304" s="21">
        <f>U305+U306+U307+U308</f>
        <v>0</v>
      </c>
      <c r="V304" s="36">
        <f t="shared" si="180"/>
        <v>598361.5</v>
      </c>
      <c r="W304" s="36">
        <f t="shared" si="180"/>
        <v>0</v>
      </c>
      <c r="X304" s="36">
        <f t="shared" si="180"/>
        <v>3864</v>
      </c>
      <c r="Y304" s="36">
        <f t="shared" si="180"/>
        <v>602225.5</v>
      </c>
      <c r="Z304" s="36">
        <f t="shared" si="180"/>
        <v>0</v>
      </c>
      <c r="AA304" s="20">
        <f t="shared" si="180"/>
        <v>1156064.25</v>
      </c>
      <c r="AB304" s="61">
        <f t="shared" si="180"/>
        <v>0</v>
      </c>
      <c r="AC304" s="21">
        <f t="shared" si="180"/>
        <v>0</v>
      </c>
      <c r="AD304" s="33">
        <f t="shared" si="180"/>
        <v>692020.32</v>
      </c>
      <c r="AE304" s="36">
        <f t="shared" si="180"/>
        <v>0</v>
      </c>
      <c r="AF304" s="36">
        <f t="shared" si="180"/>
        <v>358057.54</v>
      </c>
      <c r="AG304" s="36">
        <f t="shared" si="180"/>
        <v>1050077.8599999999</v>
      </c>
      <c r="AH304" s="36">
        <f t="shared" si="180"/>
        <v>105986.39000000014</v>
      </c>
      <c r="AI304" s="20">
        <f t="shared" si="180"/>
        <v>3464129.2199999997</v>
      </c>
      <c r="AJ304" s="63">
        <f t="shared" si="159"/>
        <v>358.06</v>
      </c>
    </row>
    <row r="305" spans="1:36" ht="28.5" customHeight="1">
      <c r="A305" s="91"/>
      <c r="B305" s="37" t="s">
        <v>121</v>
      </c>
      <c r="C305" s="26">
        <v>598283.2</v>
      </c>
      <c r="D305" s="57"/>
      <c r="E305" s="28"/>
      <c r="F305" s="29">
        <v>113349.1</v>
      </c>
      <c r="G305" s="29">
        <v>384828.5</v>
      </c>
      <c r="H305" s="29">
        <v>100105.6</v>
      </c>
      <c r="I305" s="29">
        <f>F305+G305+H305</f>
        <v>598283.2</v>
      </c>
      <c r="J305" s="29">
        <f>C305-I305</f>
        <v>0</v>
      </c>
      <c r="K305" s="26">
        <v>1093386.27</v>
      </c>
      <c r="L305" s="57"/>
      <c r="M305" s="28"/>
      <c r="N305" s="29">
        <v>513680.44</v>
      </c>
      <c r="O305" s="29">
        <v>76903.79</v>
      </c>
      <c r="P305" s="29">
        <v>502802.04</v>
      </c>
      <c r="Q305" s="29">
        <f>N305+O305+P305</f>
        <v>1093386.27</v>
      </c>
      <c r="R305" s="29">
        <f>K305-Q305</f>
        <v>0</v>
      </c>
      <c r="S305" s="26">
        <v>602225.5</v>
      </c>
      <c r="T305" s="57"/>
      <c r="U305" s="28"/>
      <c r="V305" s="31">
        <v>598361.5</v>
      </c>
      <c r="W305" s="29">
        <v>0</v>
      </c>
      <c r="X305" s="29">
        <v>3864</v>
      </c>
      <c r="Y305" s="29">
        <f>V305+W305+X305</f>
        <v>602225.5</v>
      </c>
      <c r="Z305" s="29">
        <f>S305-Y305</f>
        <v>0</v>
      </c>
      <c r="AA305" s="26">
        <v>1152902.01</v>
      </c>
      <c r="AB305" s="57"/>
      <c r="AC305" s="28"/>
      <c r="AD305" s="23">
        <v>692020.32</v>
      </c>
      <c r="AE305" s="29">
        <v>0</v>
      </c>
      <c r="AF305" s="29">
        <v>358057.54</v>
      </c>
      <c r="AG305" s="29">
        <f>AD305+AE305+AF305</f>
        <v>1050077.8599999999</v>
      </c>
      <c r="AH305" s="29">
        <f>AA305-AG305</f>
        <v>102824.15000000014</v>
      </c>
      <c r="AI305" s="26">
        <f>C305+D305+K305+L305+S305+T305+AA305+AB305</f>
        <v>3446796.9799999995</v>
      </c>
      <c r="AJ305" s="63">
        <f t="shared" si="159"/>
        <v>358.06</v>
      </c>
    </row>
    <row r="306" spans="1:36" ht="36.75" customHeight="1">
      <c r="A306" s="91"/>
      <c r="B306" s="37" t="s">
        <v>123</v>
      </c>
      <c r="C306" s="26">
        <v>0</v>
      </c>
      <c r="D306" s="57"/>
      <c r="E306" s="28"/>
      <c r="F306" s="29">
        <v>0</v>
      </c>
      <c r="G306" s="29">
        <v>0</v>
      </c>
      <c r="H306" s="29">
        <v>0</v>
      </c>
      <c r="I306" s="29">
        <f>F306+G306+H306</f>
        <v>0</v>
      </c>
      <c r="J306" s="29">
        <f>C306-I306</f>
        <v>0</v>
      </c>
      <c r="K306" s="26">
        <v>0</v>
      </c>
      <c r="L306" s="57"/>
      <c r="M306" s="28"/>
      <c r="N306" s="29">
        <v>0</v>
      </c>
      <c r="O306" s="29">
        <v>0</v>
      </c>
      <c r="P306" s="29">
        <v>0</v>
      </c>
      <c r="Q306" s="29">
        <f>N306+O306+P306</f>
        <v>0</v>
      </c>
      <c r="R306" s="29">
        <f>K306-Q306</f>
        <v>0</v>
      </c>
      <c r="S306" s="26">
        <v>0</v>
      </c>
      <c r="T306" s="57"/>
      <c r="U306" s="28"/>
      <c r="V306" s="31">
        <v>0</v>
      </c>
      <c r="W306" s="29">
        <v>0</v>
      </c>
      <c r="X306" s="29">
        <v>0</v>
      </c>
      <c r="Y306" s="29">
        <f>V306+W306+X306</f>
        <v>0</v>
      </c>
      <c r="Z306" s="29">
        <f>S306-Y306</f>
        <v>0</v>
      </c>
      <c r="AA306" s="26">
        <v>0</v>
      </c>
      <c r="AB306" s="57"/>
      <c r="AC306" s="28"/>
      <c r="AD306" s="23">
        <v>0</v>
      </c>
      <c r="AE306" s="29">
        <v>0</v>
      </c>
      <c r="AF306" s="29">
        <v>0</v>
      </c>
      <c r="AG306" s="29">
        <f>AD306+AE306+AF306</f>
        <v>0</v>
      </c>
      <c r="AH306" s="29">
        <f>AA306-AG306</f>
        <v>0</v>
      </c>
      <c r="AI306" s="26">
        <f>C306+D306+K306+L306+S306+T306+AA306+AB306</f>
        <v>0</v>
      </c>
      <c r="AJ306" s="63">
        <f t="shared" si="159"/>
        <v>0</v>
      </c>
    </row>
    <row r="307" spans="1:36" ht="28.5" customHeight="1">
      <c r="A307" s="91"/>
      <c r="B307" s="37" t="s">
        <v>128</v>
      </c>
      <c r="C307" s="26">
        <v>10355</v>
      </c>
      <c r="D307" s="57"/>
      <c r="E307" s="28"/>
      <c r="F307" s="29">
        <v>0</v>
      </c>
      <c r="G307" s="29">
        <v>10355</v>
      </c>
      <c r="H307" s="29">
        <v>0</v>
      </c>
      <c r="I307" s="29">
        <f>F307+G307+H307</f>
        <v>10355</v>
      </c>
      <c r="J307" s="29">
        <f>C307-I307</f>
        <v>0</v>
      </c>
      <c r="K307" s="26">
        <v>0</v>
      </c>
      <c r="L307" s="57"/>
      <c r="M307" s="28"/>
      <c r="N307" s="29">
        <v>0</v>
      </c>
      <c r="O307" s="29">
        <v>0</v>
      </c>
      <c r="P307" s="29">
        <v>0</v>
      </c>
      <c r="Q307" s="29">
        <f>N307+O307+P307</f>
        <v>0</v>
      </c>
      <c r="R307" s="29">
        <f>K307-Q307</f>
        <v>0</v>
      </c>
      <c r="S307" s="26">
        <v>0</v>
      </c>
      <c r="T307" s="57"/>
      <c r="U307" s="28"/>
      <c r="V307" s="31">
        <v>0</v>
      </c>
      <c r="W307" s="29">
        <v>0</v>
      </c>
      <c r="X307" s="29">
        <v>0</v>
      </c>
      <c r="Y307" s="29">
        <f>V307+W307+X307</f>
        <v>0</v>
      </c>
      <c r="Z307" s="29">
        <f>S307-Y307</f>
        <v>0</v>
      </c>
      <c r="AA307" s="26">
        <v>141</v>
      </c>
      <c r="AB307" s="57"/>
      <c r="AC307" s="28"/>
      <c r="AD307" s="23">
        <v>0</v>
      </c>
      <c r="AE307" s="29">
        <v>0</v>
      </c>
      <c r="AF307" s="29">
        <v>0</v>
      </c>
      <c r="AG307" s="29">
        <f>AD307+AE307+AF307</f>
        <v>0</v>
      </c>
      <c r="AH307" s="29">
        <f>AA307-AG307</f>
        <v>141</v>
      </c>
      <c r="AI307" s="26">
        <f>C307+D307+K307+L307+S307+T307+AA307+AB307</f>
        <v>10496</v>
      </c>
      <c r="AJ307" s="63">
        <f t="shared" si="159"/>
        <v>0</v>
      </c>
    </row>
    <row r="308" spans="1:36" ht="32.25" customHeight="1">
      <c r="A308" s="91"/>
      <c r="B308" s="37" t="s">
        <v>124</v>
      </c>
      <c r="C308" s="26">
        <v>3815</v>
      </c>
      <c r="D308" s="57"/>
      <c r="E308" s="28"/>
      <c r="F308" s="29">
        <v>3815</v>
      </c>
      <c r="G308" s="29">
        <v>0</v>
      </c>
      <c r="H308" s="29">
        <v>0</v>
      </c>
      <c r="I308" s="29">
        <f>F308+G308+H308</f>
        <v>3815</v>
      </c>
      <c r="J308" s="29">
        <f>C308-I308</f>
        <v>0</v>
      </c>
      <c r="K308" s="26">
        <v>0</v>
      </c>
      <c r="L308" s="57"/>
      <c r="M308" s="28"/>
      <c r="N308" s="29">
        <v>0</v>
      </c>
      <c r="O308" s="29">
        <v>0</v>
      </c>
      <c r="P308" s="29">
        <v>0</v>
      </c>
      <c r="Q308" s="29">
        <f>N308+O308+P308</f>
        <v>0</v>
      </c>
      <c r="R308" s="29">
        <f>K308-Q308</f>
        <v>0</v>
      </c>
      <c r="S308" s="26">
        <v>0</v>
      </c>
      <c r="T308" s="57"/>
      <c r="U308" s="28"/>
      <c r="V308" s="31">
        <v>0</v>
      </c>
      <c r="W308" s="29">
        <v>0</v>
      </c>
      <c r="X308" s="29">
        <v>0</v>
      </c>
      <c r="Y308" s="29">
        <f>V308+W308+X308</f>
        <v>0</v>
      </c>
      <c r="Z308" s="29">
        <f>S308-Y308</f>
        <v>0</v>
      </c>
      <c r="AA308" s="26">
        <v>3021.24</v>
      </c>
      <c r="AB308" s="57"/>
      <c r="AC308" s="28"/>
      <c r="AD308" s="23">
        <v>0</v>
      </c>
      <c r="AE308" s="29">
        <v>0</v>
      </c>
      <c r="AF308" s="29">
        <v>0</v>
      </c>
      <c r="AG308" s="29">
        <f>AD308+AE308+AF308</f>
        <v>0</v>
      </c>
      <c r="AH308" s="29">
        <f>AA308-AG308</f>
        <v>3021.24</v>
      </c>
      <c r="AI308" s="26">
        <f>C308+D308+K308+L308+S308+T308+AA308+AB308</f>
        <v>6836.24</v>
      </c>
      <c r="AJ308" s="63">
        <f t="shared" si="159"/>
        <v>0</v>
      </c>
    </row>
    <row r="309" spans="1:36" ht="33" customHeight="1">
      <c r="A309" s="91"/>
      <c r="B309" s="17" t="s">
        <v>17</v>
      </c>
      <c r="C309" s="20">
        <f>C310+C311+C312+C313+C314</f>
        <v>577539.5700000001</v>
      </c>
      <c r="D309" s="61">
        <f>D310+D311+D312+D313+D314</f>
        <v>0</v>
      </c>
      <c r="E309" s="21">
        <f>E310+E311+E312+E313+E314</f>
        <v>0</v>
      </c>
      <c r="F309" s="20">
        <f aca="true" t="shared" si="181" ref="F309:AI309">F310+F311+F312+F313+F314</f>
        <v>58598.4</v>
      </c>
      <c r="G309" s="20">
        <f t="shared" si="181"/>
        <v>439911.77</v>
      </c>
      <c r="H309" s="20">
        <f t="shared" si="181"/>
        <v>79029.4</v>
      </c>
      <c r="I309" s="20">
        <f t="shared" si="181"/>
        <v>577539.5700000001</v>
      </c>
      <c r="J309" s="20">
        <f t="shared" si="181"/>
        <v>0</v>
      </c>
      <c r="K309" s="20">
        <f t="shared" si="181"/>
        <v>538205.96</v>
      </c>
      <c r="L309" s="61">
        <f>L310+L311+L312+L313+L314</f>
        <v>0</v>
      </c>
      <c r="M309" s="21">
        <f>M310+M311+M312+M313+M314</f>
        <v>0</v>
      </c>
      <c r="N309" s="20">
        <f t="shared" si="181"/>
        <v>0</v>
      </c>
      <c r="O309" s="20">
        <f t="shared" si="181"/>
        <v>39421.67</v>
      </c>
      <c r="P309" s="20">
        <f t="shared" si="181"/>
        <v>498784.29</v>
      </c>
      <c r="Q309" s="20">
        <f t="shared" si="181"/>
        <v>538205.96</v>
      </c>
      <c r="R309" s="20">
        <f t="shared" si="181"/>
        <v>0</v>
      </c>
      <c r="S309" s="20">
        <f t="shared" si="181"/>
        <v>989726.12</v>
      </c>
      <c r="T309" s="61">
        <f>T310+T311+T312+T313+T314</f>
        <v>0</v>
      </c>
      <c r="U309" s="21">
        <f>U310+U311+U312+U313+U314</f>
        <v>0</v>
      </c>
      <c r="V309" s="20">
        <f t="shared" si="181"/>
        <v>718410.12</v>
      </c>
      <c r="W309" s="20">
        <f t="shared" si="181"/>
        <v>0</v>
      </c>
      <c r="X309" s="20">
        <f t="shared" si="181"/>
        <v>271316</v>
      </c>
      <c r="Y309" s="20">
        <f t="shared" si="181"/>
        <v>989726.12</v>
      </c>
      <c r="Z309" s="20">
        <f t="shared" si="181"/>
        <v>0</v>
      </c>
      <c r="AA309" s="20">
        <f t="shared" si="181"/>
        <v>1142695.18</v>
      </c>
      <c r="AB309" s="61">
        <f>AB310+AB311+AB312+AB313+AB314</f>
        <v>0</v>
      </c>
      <c r="AC309" s="21">
        <f>AC310+AC311+AC312+AC313+AC314</f>
        <v>0</v>
      </c>
      <c r="AD309" s="33">
        <f t="shared" si="181"/>
        <v>151715</v>
      </c>
      <c r="AE309" s="20">
        <f t="shared" si="181"/>
        <v>224930</v>
      </c>
      <c r="AF309" s="20">
        <f t="shared" si="181"/>
        <v>590751.07</v>
      </c>
      <c r="AG309" s="20">
        <f t="shared" si="181"/>
        <v>967396.0700000001</v>
      </c>
      <c r="AH309" s="20">
        <f t="shared" si="181"/>
        <v>175299.11</v>
      </c>
      <c r="AI309" s="20">
        <f t="shared" si="181"/>
        <v>3248166.83</v>
      </c>
      <c r="AJ309" s="63">
        <f t="shared" si="159"/>
        <v>590.75</v>
      </c>
    </row>
    <row r="310" spans="1:36" ht="28.5" customHeight="1">
      <c r="A310" s="91"/>
      <c r="B310" s="37" t="s">
        <v>121</v>
      </c>
      <c r="C310" s="26">
        <v>484951.9</v>
      </c>
      <c r="D310" s="57"/>
      <c r="E310" s="28"/>
      <c r="F310" s="31">
        <v>0</v>
      </c>
      <c r="G310" s="29">
        <v>419922.5</v>
      </c>
      <c r="H310" s="29">
        <v>65029.4</v>
      </c>
      <c r="I310" s="29">
        <f>F310+G310+H310</f>
        <v>484951.9</v>
      </c>
      <c r="J310" s="29">
        <f>C310-I310</f>
        <v>0</v>
      </c>
      <c r="K310" s="26">
        <v>502205.95999999996</v>
      </c>
      <c r="L310" s="57"/>
      <c r="M310" s="28"/>
      <c r="N310" s="29">
        <v>0</v>
      </c>
      <c r="O310" s="29">
        <v>39421.67</v>
      </c>
      <c r="P310" s="29">
        <v>462784.29</v>
      </c>
      <c r="Q310" s="29">
        <f>N310+O310+P310</f>
        <v>502205.95999999996</v>
      </c>
      <c r="R310" s="29">
        <f>K310-Q310</f>
        <v>0</v>
      </c>
      <c r="S310" s="26">
        <v>879334.12</v>
      </c>
      <c r="T310" s="57"/>
      <c r="U310" s="28"/>
      <c r="V310" s="31">
        <v>718410.12</v>
      </c>
      <c r="W310" s="29">
        <v>0</v>
      </c>
      <c r="X310" s="29">
        <v>160924</v>
      </c>
      <c r="Y310" s="29">
        <f>V310+W310+X310</f>
        <v>879334.12</v>
      </c>
      <c r="Z310" s="29">
        <f>S310-Y310</f>
        <v>0</v>
      </c>
      <c r="AA310" s="26">
        <v>954077.79</v>
      </c>
      <c r="AB310" s="57"/>
      <c r="AC310" s="28"/>
      <c r="AD310" s="23">
        <v>137065</v>
      </c>
      <c r="AE310" s="29">
        <v>191560</v>
      </c>
      <c r="AF310" s="29">
        <v>465211.31</v>
      </c>
      <c r="AG310" s="29">
        <f>AD310+AE310+AF310</f>
        <v>793836.31</v>
      </c>
      <c r="AH310" s="29">
        <f>AA310-AG310</f>
        <v>160241.47999999998</v>
      </c>
      <c r="AI310" s="26">
        <f>C310+D310+K310+L310+S310+T310+AA310+AB310</f>
        <v>2820569.77</v>
      </c>
      <c r="AJ310" s="63">
        <f t="shared" si="159"/>
        <v>465.21</v>
      </c>
    </row>
    <row r="311" spans="1:36" ht="32.25" customHeight="1">
      <c r="A311" s="91"/>
      <c r="B311" s="37" t="s">
        <v>122</v>
      </c>
      <c r="C311" s="26">
        <v>72598.4</v>
      </c>
      <c r="D311" s="57"/>
      <c r="E311" s="28"/>
      <c r="F311" s="29">
        <v>58598.4</v>
      </c>
      <c r="G311" s="29">
        <v>0</v>
      </c>
      <c r="H311" s="29">
        <v>14000</v>
      </c>
      <c r="I311" s="29">
        <f>F311+G311+H311</f>
        <v>72598.4</v>
      </c>
      <c r="J311" s="29">
        <f>C311-I311</f>
        <v>0</v>
      </c>
      <c r="K311" s="26">
        <v>0</v>
      </c>
      <c r="L311" s="57"/>
      <c r="M311" s="28"/>
      <c r="N311" s="29">
        <v>0</v>
      </c>
      <c r="O311" s="29">
        <v>0</v>
      </c>
      <c r="P311" s="29">
        <v>0</v>
      </c>
      <c r="Q311" s="29">
        <f>N311+O311+P311</f>
        <v>0</v>
      </c>
      <c r="R311" s="29">
        <f>K311-Q311</f>
        <v>0</v>
      </c>
      <c r="S311" s="26">
        <v>110392</v>
      </c>
      <c r="T311" s="57"/>
      <c r="U311" s="28"/>
      <c r="V311" s="29">
        <v>0</v>
      </c>
      <c r="W311" s="29">
        <v>0</v>
      </c>
      <c r="X311" s="29">
        <v>110392</v>
      </c>
      <c r="Y311" s="29">
        <f>V311+W311+X311</f>
        <v>110392</v>
      </c>
      <c r="Z311" s="29">
        <f>S311-Y311</f>
        <v>0</v>
      </c>
      <c r="AA311" s="26">
        <v>121796.43</v>
      </c>
      <c r="AB311" s="57"/>
      <c r="AC311" s="28"/>
      <c r="AD311" s="23">
        <v>0</v>
      </c>
      <c r="AE311" s="29">
        <v>0</v>
      </c>
      <c r="AF311" s="29">
        <v>107349.76</v>
      </c>
      <c r="AG311" s="29">
        <f>AD311+AE311+AF311</f>
        <v>107349.76</v>
      </c>
      <c r="AH311" s="29">
        <f>AA311-AG311</f>
        <v>14446.669999999998</v>
      </c>
      <c r="AI311" s="26">
        <f>C311+D311+K311+L311+S311+T311+AA311+AB311</f>
        <v>304786.82999999996</v>
      </c>
      <c r="AJ311" s="63">
        <f t="shared" si="159"/>
        <v>107.35</v>
      </c>
    </row>
    <row r="312" spans="1:36" ht="37.5" customHeight="1">
      <c r="A312" s="91"/>
      <c r="B312" s="37" t="s">
        <v>123</v>
      </c>
      <c r="C312" s="26">
        <v>0</v>
      </c>
      <c r="D312" s="57"/>
      <c r="E312" s="28"/>
      <c r="F312" s="29">
        <v>0</v>
      </c>
      <c r="G312" s="29">
        <v>0</v>
      </c>
      <c r="H312" s="29">
        <v>0</v>
      </c>
      <c r="I312" s="29">
        <f>F312+G312+H312</f>
        <v>0</v>
      </c>
      <c r="J312" s="29">
        <f>C312-I312</f>
        <v>0</v>
      </c>
      <c r="K312" s="26">
        <v>0</v>
      </c>
      <c r="L312" s="57"/>
      <c r="M312" s="28"/>
      <c r="N312" s="29">
        <v>0</v>
      </c>
      <c r="O312" s="29">
        <v>0</v>
      </c>
      <c r="P312" s="29">
        <v>0</v>
      </c>
      <c r="Q312" s="29">
        <f>N312+O312+P312</f>
        <v>0</v>
      </c>
      <c r="R312" s="29">
        <f>K312-Q312</f>
        <v>0</v>
      </c>
      <c r="S312" s="26">
        <v>0</v>
      </c>
      <c r="T312" s="57"/>
      <c r="U312" s="28"/>
      <c r="V312" s="29">
        <v>0</v>
      </c>
      <c r="W312" s="29">
        <v>0</v>
      </c>
      <c r="X312" s="29">
        <v>0</v>
      </c>
      <c r="Y312" s="29">
        <f>V312+W312+X312</f>
        <v>0</v>
      </c>
      <c r="Z312" s="29">
        <f>S312-Y312</f>
        <v>0</v>
      </c>
      <c r="AA312" s="26">
        <v>10538.23</v>
      </c>
      <c r="AB312" s="57"/>
      <c r="AC312" s="28"/>
      <c r="AD312" s="23">
        <v>10375</v>
      </c>
      <c r="AE312" s="29">
        <v>0</v>
      </c>
      <c r="AF312" s="29">
        <v>0</v>
      </c>
      <c r="AG312" s="29">
        <f>AD312+AE312+AF312</f>
        <v>10375</v>
      </c>
      <c r="AH312" s="29">
        <f>AA312-AG312</f>
        <v>163.22999999999956</v>
      </c>
      <c r="AI312" s="26">
        <f>C312+D312+K312+L312+S312+T312+AA312+AB312</f>
        <v>10538.23</v>
      </c>
      <c r="AJ312" s="63">
        <f t="shared" si="159"/>
        <v>0</v>
      </c>
    </row>
    <row r="313" spans="1:36" ht="28.5" customHeight="1">
      <c r="A313" s="91"/>
      <c r="B313" s="37" t="s">
        <v>128</v>
      </c>
      <c r="C313" s="26">
        <v>0</v>
      </c>
      <c r="D313" s="57"/>
      <c r="E313" s="28"/>
      <c r="F313" s="29">
        <v>0</v>
      </c>
      <c r="G313" s="29">
        <v>0</v>
      </c>
      <c r="H313" s="29">
        <v>0</v>
      </c>
      <c r="I313" s="29">
        <f>F313+G313+H313</f>
        <v>0</v>
      </c>
      <c r="J313" s="29">
        <f>C313-I313</f>
        <v>0</v>
      </c>
      <c r="K313" s="26">
        <v>0</v>
      </c>
      <c r="L313" s="57"/>
      <c r="M313" s="28"/>
      <c r="N313" s="29">
        <v>0</v>
      </c>
      <c r="O313" s="29">
        <v>0</v>
      </c>
      <c r="P313" s="29">
        <v>0</v>
      </c>
      <c r="Q313" s="29">
        <f>N313+O313+P313</f>
        <v>0</v>
      </c>
      <c r="R313" s="29">
        <f>K313-Q313</f>
        <v>0</v>
      </c>
      <c r="S313" s="26">
        <v>0</v>
      </c>
      <c r="T313" s="57"/>
      <c r="U313" s="28"/>
      <c r="V313" s="29">
        <v>0</v>
      </c>
      <c r="W313" s="29">
        <v>0</v>
      </c>
      <c r="X313" s="29">
        <v>0</v>
      </c>
      <c r="Y313" s="29">
        <f>V313+W313+X313</f>
        <v>0</v>
      </c>
      <c r="Z313" s="29">
        <f>S313-Y313</f>
        <v>0</v>
      </c>
      <c r="AA313" s="26">
        <v>4461</v>
      </c>
      <c r="AB313" s="57"/>
      <c r="AC313" s="28"/>
      <c r="AD313" s="23">
        <v>4275</v>
      </c>
      <c r="AE313" s="29">
        <v>0</v>
      </c>
      <c r="AF313" s="29">
        <v>0</v>
      </c>
      <c r="AG313" s="29">
        <f>AD313+AE313+AF313</f>
        <v>4275</v>
      </c>
      <c r="AH313" s="29">
        <f>AA313-AG313</f>
        <v>186</v>
      </c>
      <c r="AI313" s="26">
        <f>C313+D313+K313+L313+S313+T313+AA313+AB313</f>
        <v>4461</v>
      </c>
      <c r="AJ313" s="63">
        <f t="shared" si="159"/>
        <v>0</v>
      </c>
    </row>
    <row r="314" spans="1:36" ht="52.5" customHeight="1">
      <c r="A314" s="91"/>
      <c r="B314" s="37" t="s">
        <v>124</v>
      </c>
      <c r="C314" s="26">
        <v>19989.27</v>
      </c>
      <c r="D314" s="57"/>
      <c r="E314" s="28"/>
      <c r="F314" s="29">
        <v>0</v>
      </c>
      <c r="G314" s="29">
        <v>19989.27</v>
      </c>
      <c r="H314" s="29">
        <v>0</v>
      </c>
      <c r="I314" s="29">
        <f>F314+G314+H314</f>
        <v>19989.27</v>
      </c>
      <c r="J314" s="29">
        <f>C314-I314</f>
        <v>0</v>
      </c>
      <c r="K314" s="26">
        <v>36000</v>
      </c>
      <c r="L314" s="57"/>
      <c r="M314" s="28"/>
      <c r="N314" s="29">
        <v>0</v>
      </c>
      <c r="O314" s="29">
        <v>0</v>
      </c>
      <c r="P314" s="29">
        <v>36000</v>
      </c>
      <c r="Q314" s="29">
        <f>N314+O314+P314</f>
        <v>36000</v>
      </c>
      <c r="R314" s="29">
        <f>K314-Q314</f>
        <v>0</v>
      </c>
      <c r="S314" s="26">
        <v>0</v>
      </c>
      <c r="T314" s="57"/>
      <c r="U314" s="28"/>
      <c r="V314" s="29">
        <v>0</v>
      </c>
      <c r="W314" s="29">
        <v>0</v>
      </c>
      <c r="X314" s="29">
        <v>0</v>
      </c>
      <c r="Y314" s="29">
        <f>V314+W314+X314</f>
        <v>0</v>
      </c>
      <c r="Z314" s="29">
        <f>S314-Y314</f>
        <v>0</v>
      </c>
      <c r="AA314" s="26">
        <v>51821.73</v>
      </c>
      <c r="AB314" s="57"/>
      <c r="AC314" s="28"/>
      <c r="AD314" s="23">
        <v>0</v>
      </c>
      <c r="AE314" s="29">
        <v>33370</v>
      </c>
      <c r="AF314" s="29">
        <v>18190</v>
      </c>
      <c r="AG314" s="29">
        <f>AD314+AE314+AF314</f>
        <v>51560</v>
      </c>
      <c r="AH314" s="29">
        <f>AA314-AG314</f>
        <v>261.7300000000032</v>
      </c>
      <c r="AI314" s="26">
        <f>C314+D314+K314+L314+S314+T314+AA314+AB314</f>
        <v>107811</v>
      </c>
      <c r="AJ314" s="63">
        <f t="shared" si="159"/>
        <v>18.19</v>
      </c>
    </row>
    <row r="315" spans="1:36" ht="32.25" customHeight="1">
      <c r="A315" s="91"/>
      <c r="B315" s="17" t="s">
        <v>18</v>
      </c>
      <c r="C315" s="20">
        <f>C316+C317+C318</f>
        <v>464500.23</v>
      </c>
      <c r="D315" s="61">
        <f>D316+D317+D318</f>
        <v>0</v>
      </c>
      <c r="E315" s="21">
        <f>E316+E317+E318</f>
        <v>0</v>
      </c>
      <c r="F315" s="67">
        <f aca="true" t="shared" si="182" ref="F315:K315">F316+F317+F318</f>
        <v>365563.11</v>
      </c>
      <c r="G315" s="36">
        <f t="shared" si="182"/>
        <v>0</v>
      </c>
      <c r="H315" s="36">
        <f t="shared" si="182"/>
        <v>98937.12</v>
      </c>
      <c r="I315" s="67">
        <f t="shared" si="182"/>
        <v>464500.23</v>
      </c>
      <c r="J315" s="67">
        <f t="shared" si="182"/>
        <v>0</v>
      </c>
      <c r="K315" s="20">
        <f t="shared" si="182"/>
        <v>655722.2</v>
      </c>
      <c r="L315" s="61">
        <f>L316+L317+L318</f>
        <v>0</v>
      </c>
      <c r="M315" s="21">
        <f>M316+M317+M318</f>
        <v>0</v>
      </c>
      <c r="N315" s="36">
        <f aca="true" t="shared" si="183" ref="N315:S315">N316+N317+N318</f>
        <v>655722.2</v>
      </c>
      <c r="O315" s="36">
        <f t="shared" si="183"/>
        <v>0</v>
      </c>
      <c r="P315" s="36">
        <f t="shared" si="183"/>
        <v>0</v>
      </c>
      <c r="Q315" s="67">
        <f t="shared" si="183"/>
        <v>655722.2</v>
      </c>
      <c r="R315" s="67">
        <f t="shared" si="183"/>
        <v>0</v>
      </c>
      <c r="S315" s="20">
        <f t="shared" si="183"/>
        <v>601207.5</v>
      </c>
      <c r="T315" s="61">
        <f>T316+T317+T318</f>
        <v>0</v>
      </c>
      <c r="U315" s="21">
        <f>U316+U317+U318</f>
        <v>0</v>
      </c>
      <c r="V315" s="67">
        <f aca="true" t="shared" si="184" ref="V315:AA315">V316+V317+V318</f>
        <v>598470</v>
      </c>
      <c r="W315" s="36">
        <f t="shared" si="184"/>
        <v>0</v>
      </c>
      <c r="X315" s="36">
        <f t="shared" si="184"/>
        <v>2737.5</v>
      </c>
      <c r="Y315" s="67">
        <f t="shared" si="184"/>
        <v>601207.5</v>
      </c>
      <c r="Z315" s="67">
        <f t="shared" si="184"/>
        <v>0</v>
      </c>
      <c r="AA315" s="20">
        <f t="shared" si="184"/>
        <v>727958.46</v>
      </c>
      <c r="AB315" s="61">
        <f>AB316+AB317+AB318</f>
        <v>0</v>
      </c>
      <c r="AC315" s="21">
        <f>AC316+AC317+AC318</f>
        <v>0</v>
      </c>
      <c r="AD315" s="33">
        <f aca="true" t="shared" si="185" ref="AD315:AI315">AD316+AD317+AD318</f>
        <v>199912.5</v>
      </c>
      <c r="AE315" s="36">
        <f t="shared" si="185"/>
        <v>314870</v>
      </c>
      <c r="AF315" s="36">
        <f t="shared" si="185"/>
        <v>207137.5</v>
      </c>
      <c r="AG315" s="67">
        <f t="shared" si="185"/>
        <v>721920</v>
      </c>
      <c r="AH315" s="67">
        <f t="shared" si="185"/>
        <v>6038.460000000014</v>
      </c>
      <c r="AI315" s="20">
        <f t="shared" si="185"/>
        <v>2449388.3899999997</v>
      </c>
      <c r="AJ315" s="63">
        <f t="shared" si="159"/>
        <v>207.14</v>
      </c>
    </row>
    <row r="316" spans="1:36" ht="28.5" customHeight="1">
      <c r="A316" s="91"/>
      <c r="B316" s="37" t="s">
        <v>121</v>
      </c>
      <c r="C316" s="26">
        <v>464500.23</v>
      </c>
      <c r="D316" s="57"/>
      <c r="E316" s="28"/>
      <c r="F316" s="31">
        <v>365563.11</v>
      </c>
      <c r="G316" s="29">
        <v>0</v>
      </c>
      <c r="H316" s="29">
        <v>98937.12</v>
      </c>
      <c r="I316" s="29">
        <f>F316+G316+H316</f>
        <v>464500.23</v>
      </c>
      <c r="J316" s="29">
        <f>C316-I316</f>
        <v>0</v>
      </c>
      <c r="K316" s="26">
        <v>655722.2</v>
      </c>
      <c r="L316" s="57"/>
      <c r="M316" s="28"/>
      <c r="N316" s="29">
        <v>655722.2</v>
      </c>
      <c r="O316" s="29">
        <v>0</v>
      </c>
      <c r="P316" s="29">
        <v>0</v>
      </c>
      <c r="Q316" s="29">
        <f>N316+O316+P316</f>
        <v>655722.2</v>
      </c>
      <c r="R316" s="29">
        <f>K316-Q316</f>
        <v>0</v>
      </c>
      <c r="S316" s="26">
        <v>601207.5</v>
      </c>
      <c r="T316" s="57"/>
      <c r="U316" s="28"/>
      <c r="V316" s="29">
        <v>598470</v>
      </c>
      <c r="W316" s="29">
        <v>0</v>
      </c>
      <c r="X316" s="29">
        <v>2737.5</v>
      </c>
      <c r="Y316" s="29">
        <f>V316+W316+X316</f>
        <v>601207.5</v>
      </c>
      <c r="Z316" s="29">
        <f>S316-Y316</f>
        <v>0</v>
      </c>
      <c r="AA316" s="26">
        <v>721971.39</v>
      </c>
      <c r="AB316" s="57"/>
      <c r="AC316" s="28"/>
      <c r="AD316" s="23">
        <v>199912.5</v>
      </c>
      <c r="AE316" s="29">
        <v>314870</v>
      </c>
      <c r="AF316" s="29">
        <v>207137.5</v>
      </c>
      <c r="AG316" s="29">
        <f>AD316+AE316+AF316</f>
        <v>721920</v>
      </c>
      <c r="AH316" s="29">
        <f>AA316-AG316</f>
        <v>51.39000000001397</v>
      </c>
      <c r="AI316" s="26">
        <f>C316+D316+K316+L316+S316+T316+AA316+AB316</f>
        <v>2443401.32</v>
      </c>
      <c r="AJ316" s="63">
        <f t="shared" si="159"/>
        <v>207.14</v>
      </c>
    </row>
    <row r="317" spans="1:36" ht="49.5" customHeight="1">
      <c r="A317" s="91"/>
      <c r="B317" s="37" t="s">
        <v>122</v>
      </c>
      <c r="C317" s="26">
        <v>0</v>
      </c>
      <c r="D317" s="57"/>
      <c r="E317" s="28"/>
      <c r="F317" s="31">
        <v>0</v>
      </c>
      <c r="G317" s="29">
        <v>0</v>
      </c>
      <c r="H317" s="29">
        <v>0</v>
      </c>
      <c r="I317" s="29">
        <f>F317+G317+H317</f>
        <v>0</v>
      </c>
      <c r="J317" s="29">
        <f>C317-I317</f>
        <v>0</v>
      </c>
      <c r="K317" s="26">
        <v>0</v>
      </c>
      <c r="L317" s="57"/>
      <c r="M317" s="28"/>
      <c r="N317" s="29">
        <v>0</v>
      </c>
      <c r="O317" s="29">
        <v>0</v>
      </c>
      <c r="P317" s="29">
        <v>0</v>
      </c>
      <c r="Q317" s="29">
        <f>N317+O317+P317</f>
        <v>0</v>
      </c>
      <c r="R317" s="29">
        <f>K317-Q317</f>
        <v>0</v>
      </c>
      <c r="S317" s="26">
        <v>0</v>
      </c>
      <c r="T317" s="57"/>
      <c r="U317" s="28"/>
      <c r="V317" s="29">
        <v>0</v>
      </c>
      <c r="W317" s="29">
        <v>0</v>
      </c>
      <c r="X317" s="29">
        <v>0</v>
      </c>
      <c r="Y317" s="29">
        <f>V317+W317+X317</f>
        <v>0</v>
      </c>
      <c r="Z317" s="29">
        <f>S317-Y317</f>
        <v>0</v>
      </c>
      <c r="AA317" s="26">
        <v>0</v>
      </c>
      <c r="AB317" s="57"/>
      <c r="AC317" s="28"/>
      <c r="AD317" s="23">
        <v>0</v>
      </c>
      <c r="AE317" s="29">
        <v>0</v>
      </c>
      <c r="AF317" s="29">
        <v>0</v>
      </c>
      <c r="AG317" s="29">
        <f>AD317+AE317+AF317</f>
        <v>0</v>
      </c>
      <c r="AH317" s="29">
        <f>AA317-AG317</f>
        <v>0</v>
      </c>
      <c r="AI317" s="26">
        <f>C317+D317+K317+L317+S317+T317+AA317+AB317</f>
        <v>0</v>
      </c>
      <c r="AJ317" s="63">
        <f t="shared" si="159"/>
        <v>0</v>
      </c>
    </row>
    <row r="318" spans="1:36" ht="49.5" customHeight="1">
      <c r="A318" s="91"/>
      <c r="B318" s="37" t="s">
        <v>124</v>
      </c>
      <c r="C318" s="26">
        <v>0</v>
      </c>
      <c r="D318" s="57"/>
      <c r="E318" s="28"/>
      <c r="F318" s="31">
        <v>0</v>
      </c>
      <c r="G318" s="29">
        <v>0</v>
      </c>
      <c r="H318" s="29">
        <v>0</v>
      </c>
      <c r="I318" s="29">
        <f>F318+G318+H318</f>
        <v>0</v>
      </c>
      <c r="J318" s="29">
        <f>C318-I318</f>
        <v>0</v>
      </c>
      <c r="K318" s="26">
        <v>0</v>
      </c>
      <c r="L318" s="57"/>
      <c r="M318" s="28"/>
      <c r="N318" s="29">
        <v>0</v>
      </c>
      <c r="O318" s="29">
        <v>0</v>
      </c>
      <c r="P318" s="29">
        <v>0</v>
      </c>
      <c r="Q318" s="29">
        <f>N318+O318+P318</f>
        <v>0</v>
      </c>
      <c r="R318" s="29">
        <f>K318-Q318</f>
        <v>0</v>
      </c>
      <c r="S318" s="26">
        <v>0</v>
      </c>
      <c r="T318" s="57"/>
      <c r="U318" s="28"/>
      <c r="V318" s="29">
        <v>0</v>
      </c>
      <c r="W318" s="29">
        <v>0</v>
      </c>
      <c r="X318" s="29">
        <v>0</v>
      </c>
      <c r="Y318" s="29">
        <f>V318+W318+X318</f>
        <v>0</v>
      </c>
      <c r="Z318" s="29">
        <f>S318-Y318</f>
        <v>0</v>
      </c>
      <c r="AA318" s="26">
        <v>5987.07</v>
      </c>
      <c r="AB318" s="57"/>
      <c r="AC318" s="28"/>
      <c r="AD318" s="23">
        <v>0</v>
      </c>
      <c r="AE318" s="29">
        <v>0</v>
      </c>
      <c r="AF318" s="29">
        <v>0</v>
      </c>
      <c r="AG318" s="29">
        <f>AD318+AE318+AF318</f>
        <v>0</v>
      </c>
      <c r="AH318" s="29">
        <f>AA318-AG318</f>
        <v>5987.07</v>
      </c>
      <c r="AI318" s="26">
        <f>C318+D318+K318+L318+S318+T318+AA318+AB318</f>
        <v>5987.07</v>
      </c>
      <c r="AJ318" s="63">
        <f t="shared" si="159"/>
        <v>0</v>
      </c>
    </row>
    <row r="319" spans="1:36" ht="31.5" customHeight="1">
      <c r="A319" s="91"/>
      <c r="B319" s="17" t="s">
        <v>23</v>
      </c>
      <c r="C319" s="20">
        <f>C320+C321+C322+C323+C324</f>
        <v>0</v>
      </c>
      <c r="D319" s="61">
        <f>D320+D321+D322+D323+D324</f>
        <v>0</v>
      </c>
      <c r="E319" s="21">
        <f>E320+E321+E322+E323+E324</f>
        <v>0</v>
      </c>
      <c r="F319" s="20">
        <f aca="true" t="shared" si="186" ref="F319:AI319">F320+F321+F322+F323+F324</f>
        <v>0</v>
      </c>
      <c r="G319" s="20">
        <f t="shared" si="186"/>
        <v>0</v>
      </c>
      <c r="H319" s="20">
        <f t="shared" si="186"/>
        <v>0</v>
      </c>
      <c r="I319" s="20">
        <f t="shared" si="186"/>
        <v>0</v>
      </c>
      <c r="J319" s="20">
        <f t="shared" si="186"/>
        <v>0</v>
      </c>
      <c r="K319" s="20">
        <f t="shared" si="186"/>
        <v>38150</v>
      </c>
      <c r="L319" s="61">
        <f>L320+L321+L322+L323+L324</f>
        <v>0</v>
      </c>
      <c r="M319" s="21">
        <f>M320+M321+M322+M323+M324</f>
        <v>0</v>
      </c>
      <c r="N319" s="20">
        <f t="shared" si="186"/>
        <v>0</v>
      </c>
      <c r="O319" s="20">
        <f t="shared" si="186"/>
        <v>30956</v>
      </c>
      <c r="P319" s="20">
        <f t="shared" si="186"/>
        <v>7194</v>
      </c>
      <c r="Q319" s="20">
        <f t="shared" si="186"/>
        <v>38150</v>
      </c>
      <c r="R319" s="20">
        <f t="shared" si="186"/>
        <v>0</v>
      </c>
      <c r="S319" s="20">
        <f t="shared" si="186"/>
        <v>220200</v>
      </c>
      <c r="T319" s="61">
        <f>T320+T321+T322+T323+T324</f>
        <v>0</v>
      </c>
      <c r="U319" s="21">
        <f>U320+U321+U322+U323+U324</f>
        <v>0</v>
      </c>
      <c r="V319" s="20">
        <f t="shared" si="186"/>
        <v>7400</v>
      </c>
      <c r="W319" s="20">
        <f t="shared" si="186"/>
        <v>0</v>
      </c>
      <c r="X319" s="20">
        <f t="shared" si="186"/>
        <v>212800</v>
      </c>
      <c r="Y319" s="20">
        <f t="shared" si="186"/>
        <v>220200</v>
      </c>
      <c r="Z319" s="20">
        <f t="shared" si="186"/>
        <v>0</v>
      </c>
      <c r="AA319" s="20">
        <f t="shared" si="186"/>
        <v>176754.91</v>
      </c>
      <c r="AB319" s="61">
        <f>AB320+AB321+AB322+AB323+AB324</f>
        <v>0</v>
      </c>
      <c r="AC319" s="21">
        <f>AC320+AC321+AC322+AC323+AC324</f>
        <v>0</v>
      </c>
      <c r="AD319" s="33">
        <f t="shared" si="186"/>
        <v>36040</v>
      </c>
      <c r="AE319" s="20">
        <f t="shared" si="186"/>
        <v>0</v>
      </c>
      <c r="AF319" s="20">
        <f t="shared" si="186"/>
        <v>137050</v>
      </c>
      <c r="AG319" s="20">
        <f t="shared" si="186"/>
        <v>173090</v>
      </c>
      <c r="AH319" s="20">
        <f t="shared" si="186"/>
        <v>3664.9100000000035</v>
      </c>
      <c r="AI319" s="20">
        <f t="shared" si="186"/>
        <v>435104.91000000003</v>
      </c>
      <c r="AJ319" s="63">
        <f t="shared" si="159"/>
        <v>137.05</v>
      </c>
    </row>
    <row r="320" spans="1:36" ht="28.5" customHeight="1">
      <c r="A320" s="91"/>
      <c r="B320" s="37" t="s">
        <v>130</v>
      </c>
      <c r="C320" s="26">
        <v>0</v>
      </c>
      <c r="D320" s="57"/>
      <c r="E320" s="28"/>
      <c r="F320" s="29">
        <v>0</v>
      </c>
      <c r="G320" s="29">
        <v>0</v>
      </c>
      <c r="H320" s="29">
        <v>0</v>
      </c>
      <c r="I320" s="29">
        <f>F320+G320+H320</f>
        <v>0</v>
      </c>
      <c r="J320" s="29">
        <f>C320-I320</f>
        <v>0</v>
      </c>
      <c r="K320" s="26">
        <v>7194</v>
      </c>
      <c r="L320" s="57"/>
      <c r="M320" s="28"/>
      <c r="N320" s="29">
        <v>0</v>
      </c>
      <c r="O320" s="29">
        <v>0</v>
      </c>
      <c r="P320" s="29">
        <v>7194</v>
      </c>
      <c r="Q320" s="29">
        <f>N320+O320+P320</f>
        <v>7194</v>
      </c>
      <c r="R320" s="29">
        <f>K320-Q320</f>
        <v>0</v>
      </c>
      <c r="S320" s="26">
        <v>7400</v>
      </c>
      <c r="T320" s="57"/>
      <c r="U320" s="28"/>
      <c r="V320" s="29">
        <v>7400</v>
      </c>
      <c r="W320" s="29">
        <v>0</v>
      </c>
      <c r="X320" s="29">
        <v>0</v>
      </c>
      <c r="Y320" s="29">
        <f>V320+W320+X320</f>
        <v>7400</v>
      </c>
      <c r="Z320" s="29">
        <f>S320-Y320</f>
        <v>0</v>
      </c>
      <c r="AA320" s="26">
        <v>50667</v>
      </c>
      <c r="AB320" s="57"/>
      <c r="AC320" s="28"/>
      <c r="AD320" s="23">
        <v>0</v>
      </c>
      <c r="AE320" s="29">
        <v>0</v>
      </c>
      <c r="AF320" s="29">
        <v>50600</v>
      </c>
      <c r="AG320" s="29">
        <f>AD320+AE320+AF320</f>
        <v>50600</v>
      </c>
      <c r="AH320" s="29">
        <f>AA320-AG320</f>
        <v>67</v>
      </c>
      <c r="AI320" s="26">
        <f>C320+D320+K320+L320+S320+T320+AA320+AB320</f>
        <v>65261</v>
      </c>
      <c r="AJ320" s="63">
        <f t="shared" si="159"/>
        <v>50.6</v>
      </c>
    </row>
    <row r="321" spans="1:36" ht="46.5" customHeight="1">
      <c r="A321" s="91"/>
      <c r="B321" s="37" t="s">
        <v>131</v>
      </c>
      <c r="C321" s="26">
        <v>0</v>
      </c>
      <c r="D321" s="57"/>
      <c r="E321" s="28"/>
      <c r="F321" s="29">
        <v>0</v>
      </c>
      <c r="G321" s="29">
        <v>0</v>
      </c>
      <c r="H321" s="29">
        <v>0</v>
      </c>
      <c r="I321" s="29">
        <f>F321+G321+H321</f>
        <v>0</v>
      </c>
      <c r="J321" s="29">
        <f>C321-I321</f>
        <v>0</v>
      </c>
      <c r="K321" s="26">
        <v>0</v>
      </c>
      <c r="L321" s="57"/>
      <c r="M321" s="28"/>
      <c r="N321" s="29">
        <v>0</v>
      </c>
      <c r="O321" s="29">
        <v>0</v>
      </c>
      <c r="P321" s="29">
        <v>0</v>
      </c>
      <c r="Q321" s="29">
        <f>N321+O321+P321</f>
        <v>0</v>
      </c>
      <c r="R321" s="29">
        <f>K321-Q321</f>
        <v>0</v>
      </c>
      <c r="S321" s="26">
        <v>0</v>
      </c>
      <c r="T321" s="57"/>
      <c r="U321" s="28"/>
      <c r="V321" s="29">
        <v>0</v>
      </c>
      <c r="W321" s="29">
        <v>0</v>
      </c>
      <c r="X321" s="29">
        <v>0</v>
      </c>
      <c r="Y321" s="29">
        <f>V321+W321+X321</f>
        <v>0</v>
      </c>
      <c r="Z321" s="29">
        <f>S321-Y321</f>
        <v>0</v>
      </c>
      <c r="AA321" s="26">
        <v>0</v>
      </c>
      <c r="AB321" s="57"/>
      <c r="AC321" s="28"/>
      <c r="AD321" s="23">
        <v>0</v>
      </c>
      <c r="AE321" s="29">
        <v>0</v>
      </c>
      <c r="AF321" s="29">
        <v>0</v>
      </c>
      <c r="AG321" s="29">
        <f>AD321+AE321+AF321</f>
        <v>0</v>
      </c>
      <c r="AH321" s="29">
        <f>AA321-AG321</f>
        <v>0</v>
      </c>
      <c r="AI321" s="26">
        <f>C321+D321+K321+L321+S321+T321+AA321+AB321</f>
        <v>0</v>
      </c>
      <c r="AJ321" s="63">
        <f t="shared" si="159"/>
        <v>0</v>
      </c>
    </row>
    <row r="322" spans="1:36" ht="32.25" customHeight="1">
      <c r="A322" s="91"/>
      <c r="B322" s="37" t="s">
        <v>127</v>
      </c>
      <c r="C322" s="26">
        <v>0</v>
      </c>
      <c r="D322" s="57"/>
      <c r="E322" s="28"/>
      <c r="F322" s="29">
        <v>0</v>
      </c>
      <c r="G322" s="29">
        <v>0</v>
      </c>
      <c r="H322" s="29">
        <v>0</v>
      </c>
      <c r="I322" s="29">
        <f>F322+G322+H322</f>
        <v>0</v>
      </c>
      <c r="J322" s="29">
        <f>C322-I322</f>
        <v>0</v>
      </c>
      <c r="K322" s="26">
        <v>30956</v>
      </c>
      <c r="L322" s="57"/>
      <c r="M322" s="28"/>
      <c r="N322" s="29">
        <v>0</v>
      </c>
      <c r="O322" s="29">
        <v>30956</v>
      </c>
      <c r="P322" s="29">
        <v>0</v>
      </c>
      <c r="Q322" s="29">
        <f>N322+O322+P322</f>
        <v>30956</v>
      </c>
      <c r="R322" s="29">
        <f>K322-Q322</f>
        <v>0</v>
      </c>
      <c r="S322" s="26">
        <v>145200</v>
      </c>
      <c r="T322" s="57"/>
      <c r="U322" s="28"/>
      <c r="V322" s="29">
        <v>0</v>
      </c>
      <c r="W322" s="29">
        <v>0</v>
      </c>
      <c r="X322" s="29">
        <v>145200</v>
      </c>
      <c r="Y322" s="29">
        <f>V322+W322+X322</f>
        <v>145200</v>
      </c>
      <c r="Z322" s="29">
        <f>S322-Y322</f>
        <v>0</v>
      </c>
      <c r="AA322" s="26">
        <v>41407.91</v>
      </c>
      <c r="AB322" s="57"/>
      <c r="AC322" s="28"/>
      <c r="AD322" s="23">
        <v>0</v>
      </c>
      <c r="AE322" s="29">
        <v>0</v>
      </c>
      <c r="AF322" s="29">
        <v>39600</v>
      </c>
      <c r="AG322" s="29">
        <f>AD322+AE322+AF322</f>
        <v>39600</v>
      </c>
      <c r="AH322" s="29">
        <f>AA322-AG322</f>
        <v>1807.9100000000035</v>
      </c>
      <c r="AI322" s="26">
        <f>C322+D322+K322+L322+S322+T322+AA322+AB322</f>
        <v>217563.91</v>
      </c>
      <c r="AJ322" s="63">
        <f aca="true" t="shared" si="187" ref="AJ322:AJ385">ROUND(AF322/1000,2)</f>
        <v>39.6</v>
      </c>
    </row>
    <row r="323" spans="1:36" ht="32.25" customHeight="1">
      <c r="A323" s="91"/>
      <c r="B323" s="37" t="s">
        <v>132</v>
      </c>
      <c r="C323" s="26">
        <v>0</v>
      </c>
      <c r="D323" s="57"/>
      <c r="E323" s="28"/>
      <c r="F323" s="29">
        <v>0</v>
      </c>
      <c r="G323" s="29">
        <v>0</v>
      </c>
      <c r="H323" s="29">
        <v>0</v>
      </c>
      <c r="I323" s="29">
        <f>F323+G323+H323</f>
        <v>0</v>
      </c>
      <c r="J323" s="29">
        <f>C323-I323</f>
        <v>0</v>
      </c>
      <c r="K323" s="26">
        <v>0</v>
      </c>
      <c r="L323" s="57"/>
      <c r="M323" s="28"/>
      <c r="N323" s="29">
        <v>0</v>
      </c>
      <c r="O323" s="29">
        <v>0</v>
      </c>
      <c r="P323" s="29">
        <v>0</v>
      </c>
      <c r="Q323" s="29">
        <f>N323+O323+P323</f>
        <v>0</v>
      </c>
      <c r="R323" s="29">
        <f>K323-Q323</f>
        <v>0</v>
      </c>
      <c r="S323" s="26">
        <v>0</v>
      </c>
      <c r="T323" s="57"/>
      <c r="U323" s="28"/>
      <c r="V323" s="29">
        <v>0</v>
      </c>
      <c r="W323" s="29">
        <v>0</v>
      </c>
      <c r="X323" s="29">
        <v>0</v>
      </c>
      <c r="Y323" s="29">
        <f>V323+W323+X323</f>
        <v>0</v>
      </c>
      <c r="Z323" s="29">
        <f>S323-Y323</f>
        <v>0</v>
      </c>
      <c r="AA323" s="26">
        <v>0</v>
      </c>
      <c r="AB323" s="57"/>
      <c r="AC323" s="28"/>
      <c r="AD323" s="23">
        <v>0</v>
      </c>
      <c r="AE323" s="29">
        <v>0</v>
      </c>
      <c r="AF323" s="29">
        <v>0</v>
      </c>
      <c r="AG323" s="29">
        <f>AD323+AE323+AF323</f>
        <v>0</v>
      </c>
      <c r="AH323" s="29">
        <f>AA323-AG323</f>
        <v>0</v>
      </c>
      <c r="AI323" s="26">
        <f>C323+D323+K323+L323+S323+T323+AA323+AB323</f>
        <v>0</v>
      </c>
      <c r="AJ323" s="63">
        <f t="shared" si="187"/>
        <v>0</v>
      </c>
    </row>
    <row r="324" spans="1:36" ht="32.25" customHeight="1">
      <c r="A324" s="91"/>
      <c r="B324" s="37" t="s">
        <v>200</v>
      </c>
      <c r="C324" s="26">
        <v>0</v>
      </c>
      <c r="D324" s="57"/>
      <c r="E324" s="28"/>
      <c r="F324" s="29">
        <v>0</v>
      </c>
      <c r="G324" s="29">
        <v>0</v>
      </c>
      <c r="H324" s="29">
        <v>0</v>
      </c>
      <c r="I324" s="29">
        <f>F324+G324+H324</f>
        <v>0</v>
      </c>
      <c r="J324" s="29">
        <f>C324-I324</f>
        <v>0</v>
      </c>
      <c r="K324" s="26">
        <v>0</v>
      </c>
      <c r="L324" s="57"/>
      <c r="M324" s="28"/>
      <c r="N324" s="29">
        <v>0</v>
      </c>
      <c r="O324" s="29">
        <v>0</v>
      </c>
      <c r="P324" s="29">
        <v>0</v>
      </c>
      <c r="Q324" s="29">
        <f>N324+O324+P324</f>
        <v>0</v>
      </c>
      <c r="R324" s="29">
        <f>K324-Q324</f>
        <v>0</v>
      </c>
      <c r="S324" s="26">
        <v>67600</v>
      </c>
      <c r="T324" s="57"/>
      <c r="U324" s="28"/>
      <c r="V324" s="29">
        <v>0</v>
      </c>
      <c r="W324" s="29">
        <v>0</v>
      </c>
      <c r="X324" s="29">
        <v>67600</v>
      </c>
      <c r="Y324" s="29">
        <f>V324+W324+X324</f>
        <v>67600</v>
      </c>
      <c r="Z324" s="29">
        <f>S324-Y324</f>
        <v>0</v>
      </c>
      <c r="AA324" s="26">
        <v>84680</v>
      </c>
      <c r="AB324" s="57"/>
      <c r="AC324" s="28"/>
      <c r="AD324" s="23">
        <v>36040</v>
      </c>
      <c r="AE324" s="29">
        <v>0</v>
      </c>
      <c r="AF324" s="29">
        <v>46850</v>
      </c>
      <c r="AG324" s="29">
        <f>AD324+AE324+AF324</f>
        <v>82890</v>
      </c>
      <c r="AH324" s="29">
        <f>AA324-AG324</f>
        <v>1790</v>
      </c>
      <c r="AI324" s="26">
        <f>C324+D324+K324+L324+S324+T324+AA324+AB324</f>
        <v>152280</v>
      </c>
      <c r="AJ324" s="63">
        <f t="shared" si="187"/>
        <v>46.85</v>
      </c>
    </row>
    <row r="325" spans="1:36" ht="33.75" customHeight="1">
      <c r="A325" s="91"/>
      <c r="B325" s="17" t="s">
        <v>35</v>
      </c>
      <c r="C325" s="20">
        <f>C326+C327+C328+C329</f>
        <v>134558.96</v>
      </c>
      <c r="D325" s="61">
        <f>D326+D327+D328+D329</f>
        <v>0</v>
      </c>
      <c r="E325" s="21">
        <f>E326+E327+E328+E329</f>
        <v>0</v>
      </c>
      <c r="F325" s="20">
        <f aca="true" t="shared" si="188" ref="F325:AI325">F326+F327+F328+F329</f>
        <v>0</v>
      </c>
      <c r="G325" s="20">
        <f t="shared" si="188"/>
        <v>48591.2</v>
      </c>
      <c r="H325" s="20">
        <f t="shared" si="188"/>
        <v>85967.76000000001</v>
      </c>
      <c r="I325" s="20">
        <f t="shared" si="188"/>
        <v>134558.96</v>
      </c>
      <c r="J325" s="20">
        <f t="shared" si="188"/>
        <v>0</v>
      </c>
      <c r="K325" s="20">
        <f t="shared" si="188"/>
        <v>122591</v>
      </c>
      <c r="L325" s="61">
        <f>L326+L327+L328+L329</f>
        <v>0</v>
      </c>
      <c r="M325" s="21">
        <f>M326+M327+M328+M329</f>
        <v>0</v>
      </c>
      <c r="N325" s="20">
        <f t="shared" si="188"/>
        <v>0</v>
      </c>
      <c r="O325" s="20">
        <f t="shared" si="188"/>
        <v>0</v>
      </c>
      <c r="P325" s="20">
        <f t="shared" si="188"/>
        <v>122591</v>
      </c>
      <c r="Q325" s="20">
        <f t="shared" si="188"/>
        <v>122591</v>
      </c>
      <c r="R325" s="20">
        <f t="shared" si="188"/>
        <v>0</v>
      </c>
      <c r="S325" s="20">
        <f t="shared" si="188"/>
        <v>38105.22</v>
      </c>
      <c r="T325" s="61">
        <f>T326+T327+T328+T329</f>
        <v>0</v>
      </c>
      <c r="U325" s="21">
        <f>U326+U327+U328+U329</f>
        <v>0</v>
      </c>
      <c r="V325" s="20">
        <f t="shared" si="188"/>
        <v>0</v>
      </c>
      <c r="W325" s="20">
        <f t="shared" si="188"/>
        <v>38105.22</v>
      </c>
      <c r="X325" s="20">
        <f t="shared" si="188"/>
        <v>0</v>
      </c>
      <c r="Y325" s="20">
        <f t="shared" si="188"/>
        <v>38105.22</v>
      </c>
      <c r="Z325" s="20">
        <f t="shared" si="188"/>
        <v>0</v>
      </c>
      <c r="AA325" s="20">
        <f t="shared" si="188"/>
        <v>41879.57000000001</v>
      </c>
      <c r="AB325" s="61">
        <f>AB326+AB327+AB328+AB329</f>
        <v>0</v>
      </c>
      <c r="AC325" s="21">
        <f>AC326+AC327+AC328+AC329</f>
        <v>0</v>
      </c>
      <c r="AD325" s="33">
        <f t="shared" si="188"/>
        <v>0</v>
      </c>
      <c r="AE325" s="20">
        <f t="shared" si="188"/>
        <v>19568.9</v>
      </c>
      <c r="AF325" s="20">
        <f t="shared" si="188"/>
        <v>22300</v>
      </c>
      <c r="AG325" s="20">
        <f t="shared" si="188"/>
        <v>41868.9</v>
      </c>
      <c r="AH325" s="20">
        <f t="shared" si="188"/>
        <v>10.670000000000146</v>
      </c>
      <c r="AI325" s="20">
        <f t="shared" si="188"/>
        <v>337134.75</v>
      </c>
      <c r="AJ325" s="63">
        <f t="shared" si="187"/>
        <v>22.3</v>
      </c>
    </row>
    <row r="326" spans="1:36" ht="35.25" customHeight="1">
      <c r="A326" s="91"/>
      <c r="B326" s="37" t="s">
        <v>130</v>
      </c>
      <c r="C326" s="30">
        <v>0</v>
      </c>
      <c r="D326" s="57"/>
      <c r="E326" s="28"/>
      <c r="F326" s="29">
        <v>0</v>
      </c>
      <c r="G326" s="29">
        <v>0</v>
      </c>
      <c r="H326" s="29">
        <v>0</v>
      </c>
      <c r="I326" s="29">
        <f>F326+G326+H326</f>
        <v>0</v>
      </c>
      <c r="J326" s="29">
        <f>C326-I326</f>
        <v>0</v>
      </c>
      <c r="K326" s="30">
        <v>0</v>
      </c>
      <c r="L326" s="57"/>
      <c r="M326" s="28"/>
      <c r="N326" s="29">
        <v>0</v>
      </c>
      <c r="O326" s="29">
        <v>0</v>
      </c>
      <c r="P326" s="29">
        <v>0</v>
      </c>
      <c r="Q326" s="29">
        <f>N326+O326+P326</f>
        <v>0</v>
      </c>
      <c r="R326" s="29">
        <f>K326-Q326</f>
        <v>0</v>
      </c>
      <c r="S326" s="30">
        <v>0</v>
      </c>
      <c r="T326" s="57"/>
      <c r="U326" s="28"/>
      <c r="V326" s="29">
        <v>0</v>
      </c>
      <c r="W326" s="29">
        <v>0</v>
      </c>
      <c r="X326" s="29">
        <v>0</v>
      </c>
      <c r="Y326" s="29">
        <f>V326+W326+X326</f>
        <v>0</v>
      </c>
      <c r="Z326" s="29">
        <f>S326-Y326</f>
        <v>0</v>
      </c>
      <c r="AA326" s="30">
        <v>0</v>
      </c>
      <c r="AB326" s="57"/>
      <c r="AC326" s="28"/>
      <c r="AD326" s="23">
        <v>0</v>
      </c>
      <c r="AE326" s="29">
        <v>0</v>
      </c>
      <c r="AF326" s="29">
        <v>0</v>
      </c>
      <c r="AG326" s="29">
        <f>AD326+AE326+AF326</f>
        <v>0</v>
      </c>
      <c r="AH326" s="29">
        <f>AA326-AG326</f>
        <v>0</v>
      </c>
      <c r="AI326" s="30">
        <f>C326+D326+K326+L326+S326+T326+AA326+AB326</f>
        <v>0</v>
      </c>
      <c r="AJ326" s="63">
        <f t="shared" si="187"/>
        <v>0</v>
      </c>
    </row>
    <row r="327" spans="1:36" ht="53.25" customHeight="1">
      <c r="A327" s="91"/>
      <c r="B327" s="37" t="s">
        <v>131</v>
      </c>
      <c r="C327" s="26">
        <v>0</v>
      </c>
      <c r="D327" s="57"/>
      <c r="E327" s="28"/>
      <c r="F327" s="29">
        <v>0</v>
      </c>
      <c r="G327" s="29">
        <v>0</v>
      </c>
      <c r="H327" s="29">
        <v>0</v>
      </c>
      <c r="I327" s="29">
        <f>F327+G327+H327</f>
        <v>0</v>
      </c>
      <c r="J327" s="29">
        <f>C327-I327</f>
        <v>0</v>
      </c>
      <c r="K327" s="26">
        <v>67110</v>
      </c>
      <c r="L327" s="57"/>
      <c r="M327" s="28"/>
      <c r="N327" s="29">
        <v>0</v>
      </c>
      <c r="O327" s="29">
        <v>0</v>
      </c>
      <c r="P327" s="29">
        <v>67110</v>
      </c>
      <c r="Q327" s="29">
        <f>N327+O327+P327</f>
        <v>67110</v>
      </c>
      <c r="R327" s="29">
        <f>K327-Q327</f>
        <v>0</v>
      </c>
      <c r="S327" s="26">
        <v>0</v>
      </c>
      <c r="T327" s="57"/>
      <c r="U327" s="28"/>
      <c r="V327" s="29">
        <v>0</v>
      </c>
      <c r="W327" s="29">
        <v>0</v>
      </c>
      <c r="X327" s="29">
        <v>0</v>
      </c>
      <c r="Y327" s="29">
        <f>V327+W327+X327</f>
        <v>0</v>
      </c>
      <c r="Z327" s="29">
        <f>S327-Y327</f>
        <v>0</v>
      </c>
      <c r="AA327" s="26">
        <v>8.33</v>
      </c>
      <c r="AB327" s="57"/>
      <c r="AC327" s="28"/>
      <c r="AD327" s="23">
        <v>0</v>
      </c>
      <c r="AE327" s="29">
        <v>0</v>
      </c>
      <c r="AF327" s="29">
        <v>0</v>
      </c>
      <c r="AG327" s="29">
        <f>AD327+AE327+AF327</f>
        <v>0</v>
      </c>
      <c r="AH327" s="29">
        <f>AA327-AG327</f>
        <v>8.33</v>
      </c>
      <c r="AI327" s="30">
        <f>C327+D327+K327+L327+S327+T327+AA327+AB327</f>
        <v>67118.33</v>
      </c>
      <c r="AJ327" s="63">
        <f t="shared" si="187"/>
        <v>0</v>
      </c>
    </row>
    <row r="328" spans="1:36" ht="33" customHeight="1">
      <c r="A328" s="91"/>
      <c r="B328" s="37" t="s">
        <v>127</v>
      </c>
      <c r="C328" s="26">
        <v>64942.29</v>
      </c>
      <c r="D328" s="57"/>
      <c r="E328" s="28"/>
      <c r="F328" s="29">
        <v>0</v>
      </c>
      <c r="G328" s="29">
        <v>16022</v>
      </c>
      <c r="H328" s="29">
        <v>48920.29</v>
      </c>
      <c r="I328" s="29">
        <f>F328+G328+H328</f>
        <v>64942.29</v>
      </c>
      <c r="J328" s="29">
        <f>C328-I328</f>
        <v>0</v>
      </c>
      <c r="K328" s="26">
        <v>55481</v>
      </c>
      <c r="L328" s="57"/>
      <c r="M328" s="28"/>
      <c r="N328" s="29">
        <v>0</v>
      </c>
      <c r="O328" s="29">
        <v>0</v>
      </c>
      <c r="P328" s="29">
        <v>55481</v>
      </c>
      <c r="Q328" s="29">
        <f>N328+O328+P328</f>
        <v>55481</v>
      </c>
      <c r="R328" s="29">
        <f>K328-Q328</f>
        <v>0</v>
      </c>
      <c r="S328" s="26">
        <v>15970.9</v>
      </c>
      <c r="T328" s="57"/>
      <c r="U328" s="28"/>
      <c r="V328" s="29">
        <v>0</v>
      </c>
      <c r="W328" s="29">
        <v>15970.9</v>
      </c>
      <c r="X328" s="29">
        <v>0</v>
      </c>
      <c r="Y328" s="29">
        <f>V328+W328+X328</f>
        <v>15970.9</v>
      </c>
      <c r="Z328" s="29">
        <f>S328-Y328</f>
        <v>0</v>
      </c>
      <c r="AA328" s="26">
        <v>19568.9</v>
      </c>
      <c r="AB328" s="57"/>
      <c r="AC328" s="28"/>
      <c r="AD328" s="23">
        <v>0</v>
      </c>
      <c r="AE328" s="29">
        <v>19568.9</v>
      </c>
      <c r="AF328" s="29">
        <v>0</v>
      </c>
      <c r="AG328" s="29">
        <f>AD328+AE328+AF328</f>
        <v>19568.9</v>
      </c>
      <c r="AH328" s="29">
        <f>AA328-AG328</f>
        <v>0</v>
      </c>
      <c r="AI328" s="30">
        <f>C328+D328+K328+L328+S328+T328+AA328+AB328</f>
        <v>155963.09</v>
      </c>
      <c r="AJ328" s="63">
        <f t="shared" si="187"/>
        <v>0</v>
      </c>
    </row>
    <row r="329" spans="1:36" ht="45" customHeight="1">
      <c r="A329" s="91"/>
      <c r="B329" s="37" t="s">
        <v>132</v>
      </c>
      <c r="C329" s="26">
        <v>69616.67</v>
      </c>
      <c r="D329" s="57"/>
      <c r="E329" s="28"/>
      <c r="F329" s="29">
        <v>0</v>
      </c>
      <c r="G329" s="29">
        <v>32569.2</v>
      </c>
      <c r="H329" s="29">
        <v>37047.47</v>
      </c>
      <c r="I329" s="29">
        <f>F329+G329+H329</f>
        <v>69616.67</v>
      </c>
      <c r="J329" s="29">
        <f>C329-I329</f>
        <v>0</v>
      </c>
      <c r="K329" s="26">
        <v>0</v>
      </c>
      <c r="L329" s="57"/>
      <c r="M329" s="28"/>
      <c r="N329" s="29">
        <v>0</v>
      </c>
      <c r="O329" s="29">
        <v>0</v>
      </c>
      <c r="P329" s="29">
        <v>0</v>
      </c>
      <c r="Q329" s="29">
        <f>N329+O329+P329</f>
        <v>0</v>
      </c>
      <c r="R329" s="29">
        <f>K329-Q329</f>
        <v>0</v>
      </c>
      <c r="S329" s="26">
        <v>22134.32</v>
      </c>
      <c r="T329" s="57"/>
      <c r="U329" s="28"/>
      <c r="V329" s="29">
        <v>0</v>
      </c>
      <c r="W329" s="29">
        <v>22134.32</v>
      </c>
      <c r="X329" s="29">
        <v>0</v>
      </c>
      <c r="Y329" s="29">
        <f>V329+W329+X329</f>
        <v>22134.32</v>
      </c>
      <c r="Z329" s="29">
        <f>S329-Y329</f>
        <v>0</v>
      </c>
      <c r="AA329" s="26">
        <v>22302.34</v>
      </c>
      <c r="AB329" s="57"/>
      <c r="AC329" s="28"/>
      <c r="AD329" s="23">
        <v>0</v>
      </c>
      <c r="AE329" s="29">
        <v>0</v>
      </c>
      <c r="AF329" s="29">
        <v>22300</v>
      </c>
      <c r="AG329" s="29">
        <f>AD329+AE329+AF329</f>
        <v>22300</v>
      </c>
      <c r="AH329" s="29">
        <f>AA329-AG329</f>
        <v>2.3400000000001455</v>
      </c>
      <c r="AI329" s="30">
        <f>C329+D329+K329+L329+S329+T329+AA329+AB329</f>
        <v>114053.32999999999</v>
      </c>
      <c r="AJ329" s="63">
        <f t="shared" si="187"/>
        <v>22.3</v>
      </c>
    </row>
    <row r="330" spans="1:36" ht="28.5" customHeight="1">
      <c r="A330" s="91"/>
      <c r="B330" s="17" t="s">
        <v>42</v>
      </c>
      <c r="C330" s="20">
        <f>C331+C332+C333</f>
        <v>214867.97000000003</v>
      </c>
      <c r="D330" s="61">
        <f>D331+D332+D333</f>
        <v>0</v>
      </c>
      <c r="E330" s="21">
        <f>E331+E332+E333</f>
        <v>0</v>
      </c>
      <c r="F330" s="20">
        <f aca="true" t="shared" si="189" ref="F330:AI330">F331+F332+F333</f>
        <v>0</v>
      </c>
      <c r="G330" s="20">
        <f t="shared" si="189"/>
        <v>24052.88</v>
      </c>
      <c r="H330" s="20">
        <f t="shared" si="189"/>
        <v>190815.09000000003</v>
      </c>
      <c r="I330" s="20">
        <f t="shared" si="189"/>
        <v>214867.97000000003</v>
      </c>
      <c r="J330" s="20">
        <f t="shared" si="189"/>
        <v>0</v>
      </c>
      <c r="K330" s="20">
        <f t="shared" si="189"/>
        <v>58199.32</v>
      </c>
      <c r="L330" s="61">
        <f>L331+L332+L333</f>
        <v>0</v>
      </c>
      <c r="M330" s="21">
        <f>M331+M332+M333</f>
        <v>0</v>
      </c>
      <c r="N330" s="20">
        <f t="shared" si="189"/>
        <v>7948.02</v>
      </c>
      <c r="O330" s="20">
        <f t="shared" si="189"/>
        <v>13118</v>
      </c>
      <c r="P330" s="20">
        <f t="shared" si="189"/>
        <v>37133.3</v>
      </c>
      <c r="Q330" s="20">
        <f t="shared" si="189"/>
        <v>58199.32</v>
      </c>
      <c r="R330" s="20">
        <f t="shared" si="189"/>
        <v>0</v>
      </c>
      <c r="S330" s="20">
        <f t="shared" si="189"/>
        <v>165017.65000000002</v>
      </c>
      <c r="T330" s="61">
        <f>T331+T332+T333</f>
        <v>0</v>
      </c>
      <c r="U330" s="21">
        <f>U331+U332+U333</f>
        <v>0</v>
      </c>
      <c r="V330" s="20">
        <f t="shared" si="189"/>
        <v>28748</v>
      </c>
      <c r="W330" s="20">
        <f t="shared" si="189"/>
        <v>77960.33</v>
      </c>
      <c r="X330" s="20">
        <f t="shared" si="189"/>
        <v>58309.32</v>
      </c>
      <c r="Y330" s="20">
        <f t="shared" si="189"/>
        <v>165017.65000000002</v>
      </c>
      <c r="Z330" s="20">
        <f t="shared" si="189"/>
        <v>0</v>
      </c>
      <c r="AA330" s="20">
        <f t="shared" si="189"/>
        <v>215536.28999999998</v>
      </c>
      <c r="AB330" s="61">
        <f>AB331+AB332+AB333</f>
        <v>0</v>
      </c>
      <c r="AC330" s="21">
        <f>AC331+AC332+AC333</f>
        <v>0</v>
      </c>
      <c r="AD330" s="33">
        <f t="shared" si="189"/>
        <v>53596.33</v>
      </c>
      <c r="AE330" s="20">
        <f t="shared" si="189"/>
        <v>78437.41</v>
      </c>
      <c r="AF330" s="20">
        <f t="shared" si="189"/>
        <v>81385.32</v>
      </c>
      <c r="AG330" s="20">
        <f t="shared" si="189"/>
        <v>213419.06000000003</v>
      </c>
      <c r="AH330" s="20">
        <f t="shared" si="189"/>
        <v>2117.229999999975</v>
      </c>
      <c r="AI330" s="20">
        <f t="shared" si="189"/>
        <v>653621.23</v>
      </c>
      <c r="AJ330" s="63">
        <f t="shared" si="187"/>
        <v>81.39</v>
      </c>
    </row>
    <row r="331" spans="1:36" ht="28.5" customHeight="1">
      <c r="A331" s="91"/>
      <c r="B331" s="37" t="s">
        <v>121</v>
      </c>
      <c r="C331" s="26">
        <v>154304.6</v>
      </c>
      <c r="D331" s="57"/>
      <c r="E331" s="28"/>
      <c r="F331" s="31">
        <v>0</v>
      </c>
      <c r="G331" s="29">
        <v>0</v>
      </c>
      <c r="H331" s="29">
        <v>154304.6</v>
      </c>
      <c r="I331" s="29">
        <f>F331+G331+H331</f>
        <v>154304.6</v>
      </c>
      <c r="J331" s="29">
        <f>C331-I331</f>
        <v>0</v>
      </c>
      <c r="K331" s="26">
        <v>26621.67</v>
      </c>
      <c r="L331" s="57"/>
      <c r="M331" s="28"/>
      <c r="N331" s="29">
        <v>7100</v>
      </c>
      <c r="O331" s="29">
        <v>13118</v>
      </c>
      <c r="P331" s="29">
        <v>6403.67</v>
      </c>
      <c r="Q331" s="29">
        <f>N331+O331+P331</f>
        <v>26621.67</v>
      </c>
      <c r="R331" s="29">
        <f>K331-Q331</f>
        <v>0</v>
      </c>
      <c r="S331" s="26">
        <v>114035.49</v>
      </c>
      <c r="T331" s="57"/>
      <c r="U331" s="28"/>
      <c r="V331" s="31">
        <v>7488</v>
      </c>
      <c r="W331" s="29">
        <v>77960.33</v>
      </c>
      <c r="X331" s="29">
        <v>28587.16</v>
      </c>
      <c r="Y331" s="29">
        <f>V331+W331+X331</f>
        <v>114035.49</v>
      </c>
      <c r="Z331" s="29">
        <f>S331-Y331</f>
        <v>0</v>
      </c>
      <c r="AA331" s="26">
        <v>182371.9</v>
      </c>
      <c r="AB331" s="57"/>
      <c r="AC331" s="28"/>
      <c r="AD331" s="23">
        <v>53596.33</v>
      </c>
      <c r="AE331" s="29">
        <v>46871.56</v>
      </c>
      <c r="AF331" s="29">
        <v>81385.32</v>
      </c>
      <c r="AG331" s="29">
        <f>AD331+AE331+AF331</f>
        <v>181853.21000000002</v>
      </c>
      <c r="AH331" s="29">
        <f>AA331-AG331</f>
        <v>518.6899999999732</v>
      </c>
      <c r="AI331" s="26">
        <f>C331+D331+K331+L331+S331+T331+AA331+AB331</f>
        <v>477333.66000000003</v>
      </c>
      <c r="AJ331" s="63">
        <f t="shared" si="187"/>
        <v>81.39</v>
      </c>
    </row>
    <row r="332" spans="1:36" ht="31.5" customHeight="1">
      <c r="A332" s="91"/>
      <c r="B332" s="37" t="s">
        <v>123</v>
      </c>
      <c r="C332" s="26">
        <v>5259.88</v>
      </c>
      <c r="D332" s="57"/>
      <c r="E332" s="28"/>
      <c r="F332" s="31">
        <v>0</v>
      </c>
      <c r="G332" s="29">
        <v>0</v>
      </c>
      <c r="H332" s="29">
        <v>5259.88</v>
      </c>
      <c r="I332" s="31">
        <f>F332+G332+H332</f>
        <v>5259.88</v>
      </c>
      <c r="J332" s="31">
        <f>C332-I332</f>
        <v>0</v>
      </c>
      <c r="K332" s="26">
        <v>31577.65</v>
      </c>
      <c r="L332" s="57"/>
      <c r="M332" s="28"/>
      <c r="N332" s="29">
        <v>848.02</v>
      </c>
      <c r="O332" s="29">
        <v>0</v>
      </c>
      <c r="P332" s="29">
        <v>30729.63</v>
      </c>
      <c r="Q332" s="29">
        <f>N332+O332+P332</f>
        <v>31577.65</v>
      </c>
      <c r="R332" s="29">
        <f>K332-Q332</f>
        <v>0</v>
      </c>
      <c r="S332" s="26">
        <v>11907.16</v>
      </c>
      <c r="T332" s="57"/>
      <c r="U332" s="28"/>
      <c r="V332" s="29">
        <v>1100</v>
      </c>
      <c r="W332" s="29">
        <v>0</v>
      </c>
      <c r="X332" s="29">
        <v>10807.16</v>
      </c>
      <c r="Y332" s="29">
        <f>V332+W332+X332</f>
        <v>11907.16</v>
      </c>
      <c r="Z332" s="29">
        <f>S332-Y332</f>
        <v>0</v>
      </c>
      <c r="AA332" s="26">
        <v>853.05</v>
      </c>
      <c r="AB332" s="57"/>
      <c r="AC332" s="28"/>
      <c r="AD332" s="23">
        <v>0</v>
      </c>
      <c r="AE332" s="29">
        <v>0</v>
      </c>
      <c r="AF332" s="29">
        <v>0</v>
      </c>
      <c r="AG332" s="29">
        <f>AD332+AE332+AF332</f>
        <v>0</v>
      </c>
      <c r="AH332" s="29">
        <f>AA332-AG332</f>
        <v>853.05</v>
      </c>
      <c r="AI332" s="26">
        <f>C332+D332+K332+L332+S332+T332+AA332+AB332</f>
        <v>49597.740000000005</v>
      </c>
      <c r="AJ332" s="63">
        <f t="shared" si="187"/>
        <v>0</v>
      </c>
    </row>
    <row r="333" spans="1:36" ht="31.5" customHeight="1">
      <c r="A333" s="91"/>
      <c r="B333" s="37" t="s">
        <v>124</v>
      </c>
      <c r="C333" s="26">
        <v>55303.490000000005</v>
      </c>
      <c r="D333" s="57"/>
      <c r="E333" s="28"/>
      <c r="F333" s="31">
        <v>0</v>
      </c>
      <c r="G333" s="29">
        <v>24052.88</v>
      </c>
      <c r="H333" s="29">
        <v>31250.61</v>
      </c>
      <c r="I333" s="31">
        <f>F333+G333+H333</f>
        <v>55303.490000000005</v>
      </c>
      <c r="J333" s="31">
        <f>C333-I333</f>
        <v>0</v>
      </c>
      <c r="K333" s="26">
        <v>0</v>
      </c>
      <c r="L333" s="57"/>
      <c r="M333" s="28"/>
      <c r="N333" s="29">
        <v>0</v>
      </c>
      <c r="O333" s="29">
        <v>0</v>
      </c>
      <c r="P333" s="29">
        <v>0</v>
      </c>
      <c r="Q333" s="29">
        <f>N333+O333+P333</f>
        <v>0</v>
      </c>
      <c r="R333" s="29">
        <f>K333-Q333</f>
        <v>0</v>
      </c>
      <c r="S333" s="26">
        <v>39075</v>
      </c>
      <c r="T333" s="57"/>
      <c r="U333" s="28"/>
      <c r="V333" s="29">
        <v>20160</v>
      </c>
      <c r="W333" s="29">
        <v>0</v>
      </c>
      <c r="X333" s="29">
        <v>18915</v>
      </c>
      <c r="Y333" s="29">
        <f>V333+W333+X333</f>
        <v>39075</v>
      </c>
      <c r="Z333" s="29">
        <f>S333-Y333</f>
        <v>0</v>
      </c>
      <c r="AA333" s="26">
        <v>32311.34</v>
      </c>
      <c r="AB333" s="57"/>
      <c r="AC333" s="28"/>
      <c r="AD333" s="23">
        <v>0</v>
      </c>
      <c r="AE333" s="29">
        <v>31565.85</v>
      </c>
      <c r="AF333" s="29">
        <v>0</v>
      </c>
      <c r="AG333" s="29">
        <f>AD333+AE333+AF333</f>
        <v>31565.85</v>
      </c>
      <c r="AH333" s="29">
        <f>AA333-AG333</f>
        <v>745.4900000000016</v>
      </c>
      <c r="AI333" s="26">
        <f>C333+D333+K333+L333+S333+T333+AA333+AB333</f>
        <v>126689.83</v>
      </c>
      <c r="AJ333" s="63">
        <f t="shared" si="187"/>
        <v>0</v>
      </c>
    </row>
    <row r="334" spans="1:36" ht="28.5" customHeight="1">
      <c r="A334" s="91"/>
      <c r="B334" s="17" t="s">
        <v>28</v>
      </c>
      <c r="C334" s="68">
        <f>C335</f>
        <v>133763.77000000002</v>
      </c>
      <c r="D334" s="62">
        <f>D335</f>
        <v>0</v>
      </c>
      <c r="E334" s="41">
        <f>E335</f>
        <v>0</v>
      </c>
      <c r="F334" s="45">
        <f aca="true" t="shared" si="190" ref="F334:AI334">F335</f>
        <v>6104</v>
      </c>
      <c r="G334" s="45">
        <f t="shared" si="190"/>
        <v>19264.75</v>
      </c>
      <c r="H334" s="45">
        <f t="shared" si="190"/>
        <v>108395.02</v>
      </c>
      <c r="I334" s="45">
        <f t="shared" si="190"/>
        <v>133763.77000000002</v>
      </c>
      <c r="J334" s="45">
        <f t="shared" si="190"/>
        <v>0</v>
      </c>
      <c r="K334" s="68">
        <f>K335</f>
        <v>106443.06</v>
      </c>
      <c r="L334" s="62">
        <f>L335</f>
        <v>0</v>
      </c>
      <c r="M334" s="41">
        <f>M335</f>
        <v>0</v>
      </c>
      <c r="N334" s="45">
        <f t="shared" si="190"/>
        <v>0</v>
      </c>
      <c r="O334" s="45">
        <f t="shared" si="190"/>
        <v>63500.15</v>
      </c>
      <c r="P334" s="45">
        <f t="shared" si="190"/>
        <v>42942.91</v>
      </c>
      <c r="Q334" s="45">
        <f t="shared" si="190"/>
        <v>106443.06</v>
      </c>
      <c r="R334" s="45">
        <f>R335</f>
        <v>0</v>
      </c>
      <c r="S334" s="68">
        <f>S335</f>
        <v>140710.82</v>
      </c>
      <c r="T334" s="62">
        <f>T335</f>
        <v>0</v>
      </c>
      <c r="U334" s="41">
        <f>U335</f>
        <v>0</v>
      </c>
      <c r="V334" s="45">
        <f t="shared" si="190"/>
        <v>18245.82</v>
      </c>
      <c r="W334" s="45">
        <f t="shared" si="190"/>
        <v>43921</v>
      </c>
      <c r="X334" s="39">
        <f t="shared" si="190"/>
        <v>78544</v>
      </c>
      <c r="Y334" s="39">
        <f t="shared" si="190"/>
        <v>140710.82</v>
      </c>
      <c r="Z334" s="39">
        <f t="shared" si="190"/>
        <v>0</v>
      </c>
      <c r="AA334" s="68">
        <f>AA335</f>
        <v>155773.72</v>
      </c>
      <c r="AB334" s="62">
        <f>AB335</f>
        <v>0</v>
      </c>
      <c r="AC334" s="41">
        <f>AC335</f>
        <v>0</v>
      </c>
      <c r="AD334" s="42">
        <f t="shared" si="190"/>
        <v>35996</v>
      </c>
      <c r="AE334" s="45">
        <f t="shared" si="190"/>
        <v>61764.92</v>
      </c>
      <c r="AF334" s="45">
        <f t="shared" si="190"/>
        <v>57073</v>
      </c>
      <c r="AG334" s="45">
        <f t="shared" si="190"/>
        <v>154833.91999999998</v>
      </c>
      <c r="AH334" s="45">
        <f t="shared" si="190"/>
        <v>939.8000000000175</v>
      </c>
      <c r="AI334" s="68">
        <f t="shared" si="190"/>
        <v>536691.37</v>
      </c>
      <c r="AJ334" s="63">
        <f t="shared" si="187"/>
        <v>57.07</v>
      </c>
    </row>
    <row r="335" spans="1:36" ht="28.5" customHeight="1">
      <c r="A335" s="91"/>
      <c r="B335" s="37" t="s">
        <v>121</v>
      </c>
      <c r="C335" s="26">
        <v>133763.77000000002</v>
      </c>
      <c r="D335" s="57"/>
      <c r="E335" s="28"/>
      <c r="F335" s="29">
        <v>6104</v>
      </c>
      <c r="G335" s="29">
        <v>19264.75</v>
      </c>
      <c r="H335" s="29">
        <v>108395.02</v>
      </c>
      <c r="I335" s="29">
        <f>F335+G335+H335</f>
        <v>133763.77000000002</v>
      </c>
      <c r="J335" s="29">
        <f>C335-I335</f>
        <v>0</v>
      </c>
      <c r="K335" s="26">
        <v>106443.06</v>
      </c>
      <c r="L335" s="57"/>
      <c r="M335" s="28"/>
      <c r="N335" s="29">
        <v>0</v>
      </c>
      <c r="O335" s="29">
        <v>63500.15</v>
      </c>
      <c r="P335" s="29">
        <v>42942.91</v>
      </c>
      <c r="Q335" s="29">
        <f>N335+O335+P335</f>
        <v>106443.06</v>
      </c>
      <c r="R335" s="29">
        <f>K335-Q335</f>
        <v>0</v>
      </c>
      <c r="S335" s="26">
        <v>140710.82</v>
      </c>
      <c r="T335" s="57"/>
      <c r="U335" s="28"/>
      <c r="V335" s="31">
        <v>18245.82</v>
      </c>
      <c r="W335" s="29">
        <v>43921</v>
      </c>
      <c r="X335" s="29">
        <v>78544</v>
      </c>
      <c r="Y335" s="29">
        <f>V335+W335+X335</f>
        <v>140710.82</v>
      </c>
      <c r="Z335" s="29">
        <f>S335-Y335</f>
        <v>0</v>
      </c>
      <c r="AA335" s="26">
        <v>155773.72</v>
      </c>
      <c r="AB335" s="57"/>
      <c r="AC335" s="28"/>
      <c r="AD335" s="23">
        <v>35996</v>
      </c>
      <c r="AE335" s="29">
        <v>61764.92</v>
      </c>
      <c r="AF335" s="29">
        <v>57073</v>
      </c>
      <c r="AG335" s="29">
        <f>AD335+AE335+AF335</f>
        <v>154833.91999999998</v>
      </c>
      <c r="AH335" s="29">
        <f>AA335-AG335</f>
        <v>939.8000000000175</v>
      </c>
      <c r="AI335" s="26">
        <f>C335+D335+K335+L335+S335+T335+AA335+AB335</f>
        <v>536691.37</v>
      </c>
      <c r="AJ335" s="63">
        <f t="shared" si="187"/>
        <v>57.07</v>
      </c>
    </row>
    <row r="336" spans="1:36" ht="28.5" customHeight="1">
      <c r="A336" s="91"/>
      <c r="B336" s="17" t="s">
        <v>30</v>
      </c>
      <c r="C336" s="20">
        <f aca="true" t="shared" si="191" ref="C336:AI336">C337+C338</f>
        <v>47244.09</v>
      </c>
      <c r="D336" s="61">
        <f>D337+D338</f>
        <v>0</v>
      </c>
      <c r="E336" s="21">
        <f>E337+E338</f>
        <v>0</v>
      </c>
      <c r="F336" s="36">
        <f t="shared" si="191"/>
        <v>0</v>
      </c>
      <c r="G336" s="36">
        <f t="shared" si="191"/>
        <v>0</v>
      </c>
      <c r="H336" s="36">
        <f t="shared" si="191"/>
        <v>47244.09</v>
      </c>
      <c r="I336" s="36">
        <f t="shared" si="191"/>
        <v>47244.09</v>
      </c>
      <c r="J336" s="36">
        <f t="shared" si="191"/>
        <v>0</v>
      </c>
      <c r="K336" s="20">
        <f t="shared" si="191"/>
        <v>106741.98</v>
      </c>
      <c r="L336" s="61">
        <f t="shared" si="191"/>
        <v>0</v>
      </c>
      <c r="M336" s="21">
        <f t="shared" si="191"/>
        <v>0</v>
      </c>
      <c r="N336" s="36">
        <f t="shared" si="191"/>
        <v>0</v>
      </c>
      <c r="O336" s="36">
        <f t="shared" si="191"/>
        <v>27479.28</v>
      </c>
      <c r="P336" s="36">
        <f t="shared" si="191"/>
        <v>79262.7</v>
      </c>
      <c r="Q336" s="36">
        <f t="shared" si="191"/>
        <v>106741.98</v>
      </c>
      <c r="R336" s="36">
        <f>R337+R338</f>
        <v>0</v>
      </c>
      <c r="S336" s="20">
        <f t="shared" si="191"/>
        <v>79787.11</v>
      </c>
      <c r="T336" s="61">
        <f>T337+T338</f>
        <v>0</v>
      </c>
      <c r="U336" s="21">
        <f>U337+U338</f>
        <v>0</v>
      </c>
      <c r="V336" s="34">
        <f t="shared" si="191"/>
        <v>73380.1</v>
      </c>
      <c r="W336" s="34">
        <f t="shared" si="191"/>
        <v>6407.01</v>
      </c>
      <c r="X336" s="34">
        <f t="shared" si="191"/>
        <v>0</v>
      </c>
      <c r="Y336" s="34">
        <f t="shared" si="191"/>
        <v>79787.11</v>
      </c>
      <c r="Z336" s="34">
        <f t="shared" si="191"/>
        <v>0</v>
      </c>
      <c r="AA336" s="20">
        <f t="shared" si="191"/>
        <v>84252.87</v>
      </c>
      <c r="AB336" s="61">
        <f t="shared" si="191"/>
        <v>0</v>
      </c>
      <c r="AC336" s="21">
        <f t="shared" si="191"/>
        <v>0</v>
      </c>
      <c r="AD336" s="33">
        <f t="shared" si="191"/>
        <v>0</v>
      </c>
      <c r="AE336" s="34">
        <f t="shared" si="191"/>
        <v>0</v>
      </c>
      <c r="AF336" s="34">
        <f t="shared" si="191"/>
        <v>59240</v>
      </c>
      <c r="AG336" s="34">
        <f t="shared" si="191"/>
        <v>59240</v>
      </c>
      <c r="AH336" s="34">
        <f t="shared" si="191"/>
        <v>25012.869999999995</v>
      </c>
      <c r="AI336" s="20">
        <f t="shared" si="191"/>
        <v>318026.05</v>
      </c>
      <c r="AJ336" s="63">
        <f t="shared" si="187"/>
        <v>59.24</v>
      </c>
    </row>
    <row r="337" spans="1:36" ht="28.5" customHeight="1">
      <c r="A337" s="91"/>
      <c r="B337" s="37" t="s">
        <v>121</v>
      </c>
      <c r="C337" s="26">
        <v>47244.09</v>
      </c>
      <c r="D337" s="57"/>
      <c r="E337" s="28"/>
      <c r="F337" s="31">
        <v>0</v>
      </c>
      <c r="G337" s="29">
        <v>0</v>
      </c>
      <c r="H337" s="29">
        <v>47244.09</v>
      </c>
      <c r="I337" s="31">
        <f>F337+G337+H337</f>
        <v>47244.09</v>
      </c>
      <c r="J337" s="31">
        <f>C337-I337</f>
        <v>0</v>
      </c>
      <c r="K337" s="26">
        <v>100741.98</v>
      </c>
      <c r="L337" s="57"/>
      <c r="M337" s="28"/>
      <c r="N337" s="29">
        <v>0</v>
      </c>
      <c r="O337" s="29">
        <v>27479.28</v>
      </c>
      <c r="P337" s="29">
        <v>73262.7</v>
      </c>
      <c r="Q337" s="29">
        <f>N337+O337+P337</f>
        <v>100741.98</v>
      </c>
      <c r="R337" s="29">
        <f>K337-Q337</f>
        <v>0</v>
      </c>
      <c r="S337" s="26">
        <v>73987.11</v>
      </c>
      <c r="T337" s="57"/>
      <c r="U337" s="28"/>
      <c r="V337" s="31">
        <v>67580.1</v>
      </c>
      <c r="W337" s="29">
        <v>6407.01</v>
      </c>
      <c r="X337" s="29">
        <v>0</v>
      </c>
      <c r="Y337" s="29">
        <f>V337+W337+X337</f>
        <v>73987.11</v>
      </c>
      <c r="Z337" s="29">
        <f>S337-Y337</f>
        <v>0</v>
      </c>
      <c r="AA337" s="26">
        <v>78252.87</v>
      </c>
      <c r="AB337" s="57"/>
      <c r="AC337" s="28"/>
      <c r="AD337" s="23">
        <v>0</v>
      </c>
      <c r="AE337" s="29">
        <v>0</v>
      </c>
      <c r="AF337" s="29">
        <v>53240</v>
      </c>
      <c r="AG337" s="29">
        <f>AD337+AE337+AF337</f>
        <v>53240</v>
      </c>
      <c r="AH337" s="29">
        <f>AA337-AG337</f>
        <v>25012.869999999995</v>
      </c>
      <c r="AI337" s="26">
        <f>C337+D337+K337+L337+S337+T337+AA337+AB337</f>
        <v>300226.05</v>
      </c>
      <c r="AJ337" s="63">
        <f t="shared" si="187"/>
        <v>53.24</v>
      </c>
    </row>
    <row r="338" spans="1:36" ht="31.5" customHeight="1">
      <c r="A338" s="91"/>
      <c r="B338" s="37" t="s">
        <v>124</v>
      </c>
      <c r="C338" s="26">
        <v>0</v>
      </c>
      <c r="D338" s="57"/>
      <c r="E338" s="28"/>
      <c r="F338" s="31">
        <v>0</v>
      </c>
      <c r="G338" s="29">
        <v>0</v>
      </c>
      <c r="H338" s="29">
        <v>0</v>
      </c>
      <c r="I338" s="31">
        <f>F338+G338+H338</f>
        <v>0</v>
      </c>
      <c r="J338" s="31">
        <f>C338-I338</f>
        <v>0</v>
      </c>
      <c r="K338" s="26">
        <v>6000</v>
      </c>
      <c r="L338" s="57"/>
      <c r="M338" s="28"/>
      <c r="N338" s="29">
        <v>0</v>
      </c>
      <c r="O338" s="29">
        <v>0</v>
      </c>
      <c r="P338" s="29">
        <v>6000</v>
      </c>
      <c r="Q338" s="29">
        <f>N338+O338+P338</f>
        <v>6000</v>
      </c>
      <c r="R338" s="29">
        <f>K338-Q338</f>
        <v>0</v>
      </c>
      <c r="S338" s="26">
        <v>5800</v>
      </c>
      <c r="T338" s="57"/>
      <c r="U338" s="28"/>
      <c r="V338" s="29">
        <v>5800</v>
      </c>
      <c r="W338" s="29">
        <v>0</v>
      </c>
      <c r="X338" s="29">
        <v>0</v>
      </c>
      <c r="Y338" s="29">
        <f>V338+W338+X338</f>
        <v>5800</v>
      </c>
      <c r="Z338" s="29">
        <f>S338-Y338</f>
        <v>0</v>
      </c>
      <c r="AA338" s="26">
        <v>6000</v>
      </c>
      <c r="AB338" s="57"/>
      <c r="AC338" s="28"/>
      <c r="AD338" s="23">
        <v>0</v>
      </c>
      <c r="AE338" s="29">
        <v>0</v>
      </c>
      <c r="AF338" s="29">
        <v>6000</v>
      </c>
      <c r="AG338" s="29">
        <f>AD338+AE338+AF338</f>
        <v>6000</v>
      </c>
      <c r="AH338" s="29">
        <f>AA338-AG338</f>
        <v>0</v>
      </c>
      <c r="AI338" s="26">
        <f>C338+D338+K338+L338+S338+T338+AA338+AB338</f>
        <v>17800</v>
      </c>
      <c r="AJ338" s="63">
        <f t="shared" si="187"/>
        <v>6</v>
      </c>
    </row>
    <row r="339" spans="1:36" ht="28.5" customHeight="1">
      <c r="A339" s="91"/>
      <c r="B339" s="17" t="s">
        <v>27</v>
      </c>
      <c r="C339" s="20">
        <f>C340</f>
        <v>570332.8400000001</v>
      </c>
      <c r="D339" s="61">
        <f>D340</f>
        <v>0</v>
      </c>
      <c r="E339" s="21">
        <f>E340</f>
        <v>0</v>
      </c>
      <c r="F339" s="67">
        <f aca="true" t="shared" si="192" ref="F339:AI339">F340</f>
        <v>257418</v>
      </c>
      <c r="G339" s="36">
        <f t="shared" si="192"/>
        <v>33681.65</v>
      </c>
      <c r="H339" s="36">
        <f t="shared" si="192"/>
        <v>279233.19</v>
      </c>
      <c r="I339" s="67">
        <f t="shared" si="192"/>
        <v>570332.8400000001</v>
      </c>
      <c r="J339" s="67">
        <f t="shared" si="192"/>
        <v>0</v>
      </c>
      <c r="K339" s="20">
        <f t="shared" si="192"/>
        <v>536130.4299999999</v>
      </c>
      <c r="L339" s="61">
        <f>L340</f>
        <v>0</v>
      </c>
      <c r="M339" s="21">
        <f>M340</f>
        <v>0</v>
      </c>
      <c r="N339" s="36">
        <f t="shared" si="192"/>
        <v>170943.1</v>
      </c>
      <c r="O339" s="36">
        <f t="shared" si="192"/>
        <v>169422.71</v>
      </c>
      <c r="P339" s="36">
        <f t="shared" si="192"/>
        <v>195764.62</v>
      </c>
      <c r="Q339" s="36">
        <f t="shared" si="192"/>
        <v>536130.4299999999</v>
      </c>
      <c r="R339" s="36">
        <f>R340</f>
        <v>0</v>
      </c>
      <c r="S339" s="34">
        <f t="shared" si="192"/>
        <v>675212</v>
      </c>
      <c r="T339" s="61">
        <f>T340</f>
        <v>0</v>
      </c>
      <c r="U339" s="21">
        <f>U340</f>
        <v>0</v>
      </c>
      <c r="V339" s="34">
        <f t="shared" si="192"/>
        <v>213339.98</v>
      </c>
      <c r="W339" s="34">
        <f t="shared" si="192"/>
        <v>133716.3</v>
      </c>
      <c r="X339" s="34">
        <f t="shared" si="192"/>
        <v>328155.72</v>
      </c>
      <c r="Y339" s="34">
        <f t="shared" si="192"/>
        <v>675212</v>
      </c>
      <c r="Z339" s="34">
        <f t="shared" si="192"/>
        <v>0</v>
      </c>
      <c r="AA339" s="34">
        <f t="shared" si="192"/>
        <v>624601.05</v>
      </c>
      <c r="AB339" s="61">
        <f>AB340</f>
        <v>0</v>
      </c>
      <c r="AC339" s="21">
        <f>AC340</f>
        <v>0</v>
      </c>
      <c r="AD339" s="33">
        <f t="shared" si="192"/>
        <v>83426.13</v>
      </c>
      <c r="AE339" s="34">
        <f t="shared" si="192"/>
        <v>177919.77</v>
      </c>
      <c r="AF339" s="34">
        <f t="shared" si="192"/>
        <v>362902.63</v>
      </c>
      <c r="AG339" s="34">
        <f t="shared" si="192"/>
        <v>624248.53</v>
      </c>
      <c r="AH339" s="34">
        <f t="shared" si="192"/>
        <v>352.5200000000186</v>
      </c>
      <c r="AI339" s="20">
        <f t="shared" si="192"/>
        <v>2406276.3200000003</v>
      </c>
      <c r="AJ339" s="63">
        <f t="shared" si="187"/>
        <v>362.9</v>
      </c>
    </row>
    <row r="340" spans="1:36" ht="28.5" customHeight="1">
      <c r="A340" s="91"/>
      <c r="B340" s="37" t="s">
        <v>121</v>
      </c>
      <c r="C340" s="26">
        <v>570332.8400000001</v>
      </c>
      <c r="D340" s="57"/>
      <c r="E340" s="28"/>
      <c r="F340" s="31">
        <v>257418</v>
      </c>
      <c r="G340" s="29">
        <v>33681.65</v>
      </c>
      <c r="H340" s="29">
        <v>279233.19</v>
      </c>
      <c r="I340" s="31">
        <f>F340+G340+H340</f>
        <v>570332.8400000001</v>
      </c>
      <c r="J340" s="31">
        <f>C340-I340</f>
        <v>0</v>
      </c>
      <c r="K340" s="26">
        <v>536130.4299999999</v>
      </c>
      <c r="L340" s="57"/>
      <c r="M340" s="28"/>
      <c r="N340" s="29">
        <v>170943.1</v>
      </c>
      <c r="O340" s="29">
        <v>169422.71</v>
      </c>
      <c r="P340" s="29">
        <v>195764.62</v>
      </c>
      <c r="Q340" s="29">
        <f>N340+O340+P340</f>
        <v>536130.4299999999</v>
      </c>
      <c r="R340" s="29">
        <f>K340-Q340</f>
        <v>0</v>
      </c>
      <c r="S340" s="26">
        <v>675212</v>
      </c>
      <c r="T340" s="57"/>
      <c r="U340" s="28"/>
      <c r="V340" s="31">
        <v>213339.98</v>
      </c>
      <c r="W340" s="29">
        <v>133716.3</v>
      </c>
      <c r="X340" s="29">
        <v>328155.72</v>
      </c>
      <c r="Y340" s="29">
        <f>V340+W340+X340</f>
        <v>675212</v>
      </c>
      <c r="Z340" s="29">
        <f>S340-Y340</f>
        <v>0</v>
      </c>
      <c r="AA340" s="30">
        <v>624601.05</v>
      </c>
      <c r="AB340" s="57"/>
      <c r="AC340" s="28"/>
      <c r="AD340" s="23">
        <v>83426.13</v>
      </c>
      <c r="AE340" s="29">
        <v>177919.77</v>
      </c>
      <c r="AF340" s="29">
        <v>362902.63</v>
      </c>
      <c r="AG340" s="29">
        <f>AD340+AE340+AF340</f>
        <v>624248.53</v>
      </c>
      <c r="AH340" s="29">
        <f>AA340-AG340</f>
        <v>352.5200000000186</v>
      </c>
      <c r="AI340" s="26">
        <f>C340+D340+K340+L340+S340+T340+AA340+AB340</f>
        <v>2406276.3200000003</v>
      </c>
      <c r="AJ340" s="63">
        <f t="shared" si="187"/>
        <v>362.9</v>
      </c>
    </row>
    <row r="341" spans="1:36" ht="33.75" customHeight="1">
      <c r="A341" s="91"/>
      <c r="B341" s="17" t="s">
        <v>133</v>
      </c>
      <c r="C341" s="20">
        <f>C342+C343</f>
        <v>1157578.3399999999</v>
      </c>
      <c r="D341" s="61">
        <f>D342+D343</f>
        <v>0</v>
      </c>
      <c r="E341" s="21">
        <f>E342+E343</f>
        <v>0</v>
      </c>
      <c r="F341" s="67">
        <f aca="true" t="shared" si="193" ref="F341:K341">F342+F343</f>
        <v>480200.91</v>
      </c>
      <c r="G341" s="36">
        <f t="shared" si="193"/>
        <v>398557.47</v>
      </c>
      <c r="H341" s="36">
        <f t="shared" si="193"/>
        <v>278819.95999999996</v>
      </c>
      <c r="I341" s="67">
        <f t="shared" si="193"/>
        <v>1157578.3399999999</v>
      </c>
      <c r="J341" s="67">
        <f t="shared" si="193"/>
        <v>0</v>
      </c>
      <c r="K341" s="20">
        <f t="shared" si="193"/>
        <v>1959089.02</v>
      </c>
      <c r="L341" s="61">
        <f>L342+L343</f>
        <v>0</v>
      </c>
      <c r="M341" s="21">
        <f>M342+M343</f>
        <v>0</v>
      </c>
      <c r="N341" s="36">
        <f aca="true" t="shared" si="194" ref="N341:AI341">N342+N343</f>
        <v>787406.89</v>
      </c>
      <c r="O341" s="36">
        <f t="shared" si="194"/>
        <v>600533.1</v>
      </c>
      <c r="P341" s="36">
        <f t="shared" si="194"/>
        <v>571149.0299999999</v>
      </c>
      <c r="Q341" s="67">
        <f t="shared" si="194"/>
        <v>1959089.02</v>
      </c>
      <c r="R341" s="67">
        <f t="shared" si="194"/>
        <v>0</v>
      </c>
      <c r="S341" s="20">
        <f t="shared" si="194"/>
        <v>1735757.3499999999</v>
      </c>
      <c r="T341" s="61">
        <f>T342+T343</f>
        <v>0</v>
      </c>
      <c r="U341" s="21">
        <f>U342+U343</f>
        <v>0</v>
      </c>
      <c r="V341" s="34">
        <f t="shared" si="194"/>
        <v>745754.34</v>
      </c>
      <c r="W341" s="34">
        <f t="shared" si="194"/>
        <v>373815.57999999996</v>
      </c>
      <c r="X341" s="34">
        <f t="shared" si="194"/>
        <v>616187.4299999999</v>
      </c>
      <c r="Y341" s="34">
        <f t="shared" si="194"/>
        <v>1735757.3499999999</v>
      </c>
      <c r="Z341" s="34">
        <f t="shared" si="194"/>
        <v>0</v>
      </c>
      <c r="AA341" s="20">
        <f t="shared" si="194"/>
        <v>1634173.95</v>
      </c>
      <c r="AB341" s="61">
        <f>AB342+AB343</f>
        <v>0</v>
      </c>
      <c r="AC341" s="21">
        <f>AC342+AC343</f>
        <v>0</v>
      </c>
      <c r="AD341" s="33">
        <f t="shared" si="194"/>
        <v>424146.76</v>
      </c>
      <c r="AE341" s="36">
        <f t="shared" si="194"/>
        <v>407535.07</v>
      </c>
      <c r="AF341" s="36">
        <f t="shared" si="194"/>
        <v>802453.81</v>
      </c>
      <c r="AG341" s="67">
        <f t="shared" si="194"/>
        <v>1634135.64</v>
      </c>
      <c r="AH341" s="67">
        <f t="shared" si="194"/>
        <v>38.30999999989581</v>
      </c>
      <c r="AI341" s="20">
        <f t="shared" si="194"/>
        <v>6486598.66</v>
      </c>
      <c r="AJ341" s="63">
        <f t="shared" si="187"/>
        <v>802.45</v>
      </c>
    </row>
    <row r="342" spans="1:36" ht="28.5" customHeight="1">
      <c r="A342" s="91"/>
      <c r="B342" s="37" t="s">
        <v>121</v>
      </c>
      <c r="C342" s="26">
        <v>1083419.8399999999</v>
      </c>
      <c r="D342" s="57"/>
      <c r="E342" s="28"/>
      <c r="F342" s="31">
        <v>466542.12</v>
      </c>
      <c r="G342" s="29">
        <v>344031.81</v>
      </c>
      <c r="H342" s="29">
        <v>272845.91</v>
      </c>
      <c r="I342" s="31">
        <f>F342+G342+H342</f>
        <v>1083419.8399999999</v>
      </c>
      <c r="J342" s="31">
        <f>C342-I342</f>
        <v>0</v>
      </c>
      <c r="K342" s="26">
        <v>1877493.16</v>
      </c>
      <c r="L342" s="57"/>
      <c r="M342" s="28"/>
      <c r="N342" s="29">
        <v>742630.97</v>
      </c>
      <c r="O342" s="29">
        <v>585363.24</v>
      </c>
      <c r="P342" s="29">
        <v>549498.95</v>
      </c>
      <c r="Q342" s="29">
        <f>N342+O342+P342</f>
        <v>1877493.16</v>
      </c>
      <c r="R342" s="29">
        <f>K342-Q342</f>
        <v>0</v>
      </c>
      <c r="S342" s="26">
        <v>1666596.5899999999</v>
      </c>
      <c r="T342" s="57"/>
      <c r="U342" s="28"/>
      <c r="V342" s="31">
        <v>720987.48</v>
      </c>
      <c r="W342" s="29">
        <v>357308.92</v>
      </c>
      <c r="X342" s="29">
        <v>588300.19</v>
      </c>
      <c r="Y342" s="29">
        <f>V342+W342+X342</f>
        <v>1666596.5899999999</v>
      </c>
      <c r="Z342" s="29">
        <f>S342-Y342</f>
        <v>0</v>
      </c>
      <c r="AA342" s="26">
        <v>1557911.13</v>
      </c>
      <c r="AB342" s="57"/>
      <c r="AC342" s="28"/>
      <c r="AD342" s="23">
        <v>377003.09</v>
      </c>
      <c r="AE342" s="29">
        <v>378959.4</v>
      </c>
      <c r="AF342" s="29">
        <v>801911.26</v>
      </c>
      <c r="AG342" s="29">
        <f>AD342+AE342+AF342</f>
        <v>1557873.75</v>
      </c>
      <c r="AH342" s="29">
        <f>AA342-AG342</f>
        <v>37.37999999988824</v>
      </c>
      <c r="AI342" s="26">
        <f>C342+D342+K342+L342+S342+T342+AA342+AB342</f>
        <v>6185420.72</v>
      </c>
      <c r="AJ342" s="63">
        <f t="shared" si="187"/>
        <v>801.91</v>
      </c>
    </row>
    <row r="343" spans="1:36" ht="48.75" customHeight="1">
      <c r="A343" s="91"/>
      <c r="B343" s="37" t="s">
        <v>124</v>
      </c>
      <c r="C343" s="26">
        <v>74158.50000000001</v>
      </c>
      <c r="D343" s="57"/>
      <c r="E343" s="28"/>
      <c r="F343" s="31">
        <v>13658.79</v>
      </c>
      <c r="G343" s="29">
        <v>54525.66</v>
      </c>
      <c r="H343" s="29">
        <v>5974.05</v>
      </c>
      <c r="I343" s="31">
        <f>F343+G343+H343</f>
        <v>74158.50000000001</v>
      </c>
      <c r="J343" s="31">
        <f>C343-I343</f>
        <v>0</v>
      </c>
      <c r="K343" s="26">
        <v>81595.86</v>
      </c>
      <c r="L343" s="57"/>
      <c r="M343" s="28"/>
      <c r="N343" s="29">
        <v>44775.92</v>
      </c>
      <c r="O343" s="29">
        <v>15169.86</v>
      </c>
      <c r="P343" s="29">
        <v>21650.08</v>
      </c>
      <c r="Q343" s="29">
        <f>N343+O343+P343</f>
        <v>81595.86</v>
      </c>
      <c r="R343" s="29">
        <f>K343-Q343</f>
        <v>0</v>
      </c>
      <c r="S343" s="26">
        <v>69160.76000000001</v>
      </c>
      <c r="T343" s="57"/>
      <c r="U343" s="28"/>
      <c r="V343" s="29">
        <v>24766.86</v>
      </c>
      <c r="W343" s="29">
        <v>16506.66</v>
      </c>
      <c r="X343" s="29">
        <v>27887.24</v>
      </c>
      <c r="Y343" s="29">
        <f>V343+W343+X343</f>
        <v>69160.76000000001</v>
      </c>
      <c r="Z343" s="29">
        <f>S343-Y343</f>
        <v>0</v>
      </c>
      <c r="AA343" s="26">
        <v>76262.82</v>
      </c>
      <c r="AB343" s="57"/>
      <c r="AC343" s="28"/>
      <c r="AD343" s="23">
        <v>47143.67</v>
      </c>
      <c r="AE343" s="29">
        <v>28575.67</v>
      </c>
      <c r="AF343" s="29">
        <v>542.55</v>
      </c>
      <c r="AG343" s="29">
        <f>AD343+AE343+AF343</f>
        <v>76261.89</v>
      </c>
      <c r="AH343" s="29">
        <f>AA343-AG343</f>
        <v>0.930000000007567</v>
      </c>
      <c r="AI343" s="26">
        <f>C343+D343+K343+L343+S343+T343+AA343+AB343</f>
        <v>301177.94000000006</v>
      </c>
      <c r="AJ343" s="63">
        <f t="shared" si="187"/>
        <v>0.54</v>
      </c>
    </row>
    <row r="344" spans="1:36" ht="38.25" customHeight="1">
      <c r="A344" s="91"/>
      <c r="B344" s="17" t="s">
        <v>120</v>
      </c>
      <c r="C344" s="20">
        <f>C345+C346+C347+C348</f>
        <v>0</v>
      </c>
      <c r="D344" s="61">
        <f>D345+D346+D347+D348</f>
        <v>0</v>
      </c>
      <c r="E344" s="21">
        <f>E345+E346+E347+E348</f>
        <v>0</v>
      </c>
      <c r="F344" s="20">
        <f aca="true" t="shared" si="195" ref="F344:AI344">F345+F346+F347+F348</f>
        <v>0</v>
      </c>
      <c r="G344" s="20">
        <f t="shared" si="195"/>
        <v>0</v>
      </c>
      <c r="H344" s="20">
        <f t="shared" si="195"/>
        <v>0</v>
      </c>
      <c r="I344" s="20">
        <f t="shared" si="195"/>
        <v>0</v>
      </c>
      <c r="J344" s="20">
        <f t="shared" si="195"/>
        <v>0</v>
      </c>
      <c r="K344" s="20">
        <f t="shared" si="195"/>
        <v>67907</v>
      </c>
      <c r="L344" s="61">
        <f>L345+L346+L347+L348</f>
        <v>0</v>
      </c>
      <c r="M344" s="21">
        <f>M345+M346+M347+M348</f>
        <v>0</v>
      </c>
      <c r="N344" s="20">
        <f t="shared" si="195"/>
        <v>0</v>
      </c>
      <c r="O344" s="20">
        <f t="shared" si="195"/>
        <v>67907</v>
      </c>
      <c r="P344" s="20">
        <f t="shared" si="195"/>
        <v>0</v>
      </c>
      <c r="Q344" s="20">
        <f t="shared" si="195"/>
        <v>67907</v>
      </c>
      <c r="R344" s="20">
        <f t="shared" si="195"/>
        <v>0</v>
      </c>
      <c r="S344" s="20">
        <f t="shared" si="195"/>
        <v>0</v>
      </c>
      <c r="T344" s="61">
        <f>T345+T346+T347+T348</f>
        <v>0</v>
      </c>
      <c r="U344" s="21">
        <f>U345+U346+U347+U348</f>
        <v>0</v>
      </c>
      <c r="V344" s="20">
        <f t="shared" si="195"/>
        <v>0</v>
      </c>
      <c r="W344" s="20">
        <f t="shared" si="195"/>
        <v>0</v>
      </c>
      <c r="X344" s="20">
        <f t="shared" si="195"/>
        <v>0</v>
      </c>
      <c r="Y344" s="20">
        <f t="shared" si="195"/>
        <v>0</v>
      </c>
      <c r="Z344" s="20">
        <f t="shared" si="195"/>
        <v>0</v>
      </c>
      <c r="AA344" s="20">
        <f t="shared" si="195"/>
        <v>315231.34</v>
      </c>
      <c r="AB344" s="61">
        <f>AB345+AB346+AB347+AB348</f>
        <v>0</v>
      </c>
      <c r="AC344" s="21">
        <f>AC345+AC346+AC347+AC348</f>
        <v>0</v>
      </c>
      <c r="AD344" s="33">
        <f t="shared" si="195"/>
        <v>117000</v>
      </c>
      <c r="AE344" s="20">
        <f t="shared" si="195"/>
        <v>0</v>
      </c>
      <c r="AF344" s="20">
        <f t="shared" si="195"/>
        <v>188606.8</v>
      </c>
      <c r="AG344" s="20">
        <f t="shared" si="195"/>
        <v>305606.8</v>
      </c>
      <c r="AH344" s="20">
        <f t="shared" si="195"/>
        <v>9624.540000000012</v>
      </c>
      <c r="AI344" s="20">
        <f t="shared" si="195"/>
        <v>383138.33999999997</v>
      </c>
      <c r="AJ344" s="63">
        <f t="shared" si="187"/>
        <v>188.61</v>
      </c>
    </row>
    <row r="345" spans="1:36" ht="35.25" customHeight="1">
      <c r="A345" s="91"/>
      <c r="B345" s="37" t="s">
        <v>130</v>
      </c>
      <c r="C345" s="26">
        <v>0</v>
      </c>
      <c r="D345" s="57"/>
      <c r="E345" s="28"/>
      <c r="F345" s="31">
        <v>0</v>
      </c>
      <c r="G345" s="29">
        <v>0</v>
      </c>
      <c r="H345" s="29">
        <v>0</v>
      </c>
      <c r="I345" s="31">
        <f>F345+G345+H345</f>
        <v>0</v>
      </c>
      <c r="J345" s="29">
        <f>C345-I345</f>
        <v>0</v>
      </c>
      <c r="K345" s="26">
        <v>0</v>
      </c>
      <c r="L345" s="57"/>
      <c r="M345" s="28"/>
      <c r="N345" s="29">
        <v>0</v>
      </c>
      <c r="O345" s="29">
        <v>0</v>
      </c>
      <c r="P345" s="29">
        <v>0</v>
      </c>
      <c r="Q345" s="29">
        <f>N345+O345+P345</f>
        <v>0</v>
      </c>
      <c r="R345" s="29">
        <f>K345-Q345</f>
        <v>0</v>
      </c>
      <c r="S345" s="26">
        <v>0</v>
      </c>
      <c r="T345" s="57"/>
      <c r="U345" s="28"/>
      <c r="V345" s="31">
        <v>0</v>
      </c>
      <c r="W345" s="29">
        <v>0</v>
      </c>
      <c r="X345" s="29">
        <v>0</v>
      </c>
      <c r="Y345" s="29">
        <f>V345+W345+X345</f>
        <v>0</v>
      </c>
      <c r="Z345" s="29">
        <f>S345-Y345</f>
        <v>0</v>
      </c>
      <c r="AA345" s="30">
        <v>16829</v>
      </c>
      <c r="AB345" s="57"/>
      <c r="AC345" s="28"/>
      <c r="AD345" s="23">
        <v>0</v>
      </c>
      <c r="AE345" s="29">
        <v>0</v>
      </c>
      <c r="AF345" s="29">
        <v>16603.12</v>
      </c>
      <c r="AG345" s="29">
        <f>AD345+AE345+AF345</f>
        <v>16603.12</v>
      </c>
      <c r="AH345" s="29">
        <f>AA345-AG345</f>
        <v>225.88000000000102</v>
      </c>
      <c r="AI345" s="26">
        <f>C345+D345+K345+L345+S345+T345+AA345+AB345</f>
        <v>16829</v>
      </c>
      <c r="AJ345" s="63">
        <f t="shared" si="187"/>
        <v>16.6</v>
      </c>
    </row>
    <row r="346" spans="1:36" ht="35.25" customHeight="1">
      <c r="A346" s="91"/>
      <c r="B346" s="37" t="s">
        <v>131</v>
      </c>
      <c r="C346" s="26">
        <v>0</v>
      </c>
      <c r="D346" s="57"/>
      <c r="E346" s="28"/>
      <c r="F346" s="31">
        <v>0</v>
      </c>
      <c r="G346" s="29">
        <v>0</v>
      </c>
      <c r="H346" s="29">
        <v>0</v>
      </c>
      <c r="I346" s="31">
        <f>F346+G346+H346</f>
        <v>0</v>
      </c>
      <c r="J346" s="29">
        <f>C346-I346</f>
        <v>0</v>
      </c>
      <c r="K346" s="26">
        <v>67907</v>
      </c>
      <c r="L346" s="57"/>
      <c r="M346" s="28"/>
      <c r="N346" s="29">
        <v>0</v>
      </c>
      <c r="O346" s="29">
        <v>67907</v>
      </c>
      <c r="P346" s="29">
        <v>0</v>
      </c>
      <c r="Q346" s="29">
        <f>N346+O346+P346</f>
        <v>67907</v>
      </c>
      <c r="R346" s="29">
        <f>K346-Q346</f>
        <v>0</v>
      </c>
      <c r="S346" s="26">
        <v>0</v>
      </c>
      <c r="T346" s="57"/>
      <c r="U346" s="28"/>
      <c r="V346" s="31">
        <v>0</v>
      </c>
      <c r="W346" s="29">
        <v>0</v>
      </c>
      <c r="X346" s="29">
        <v>0</v>
      </c>
      <c r="Y346" s="29">
        <f>V346+W346+X346</f>
        <v>0</v>
      </c>
      <c r="Z346" s="29">
        <f>S346-Y346</f>
        <v>0</v>
      </c>
      <c r="AA346" s="30">
        <v>26304.67</v>
      </c>
      <c r="AB346" s="57"/>
      <c r="AC346" s="28"/>
      <c r="AD346" s="23">
        <v>0</v>
      </c>
      <c r="AE346" s="29">
        <v>0</v>
      </c>
      <c r="AF346" s="29">
        <v>26303.7</v>
      </c>
      <c r="AG346" s="29">
        <f>AD346+AE346+AF346</f>
        <v>26303.7</v>
      </c>
      <c r="AH346" s="36">
        <f>AA346-AG346</f>
        <v>0.9699999999975262</v>
      </c>
      <c r="AI346" s="26">
        <f>C346+D346+K346+L346+S346+T346+AA346+AB346</f>
        <v>94211.67</v>
      </c>
      <c r="AJ346" s="63">
        <f t="shared" si="187"/>
        <v>26.3</v>
      </c>
    </row>
    <row r="347" spans="1:36" ht="35.25" customHeight="1">
      <c r="A347" s="91"/>
      <c r="B347" s="37" t="s">
        <v>127</v>
      </c>
      <c r="C347" s="26">
        <v>0</v>
      </c>
      <c r="D347" s="57"/>
      <c r="E347" s="28"/>
      <c r="F347" s="31">
        <v>0</v>
      </c>
      <c r="G347" s="29">
        <v>0</v>
      </c>
      <c r="H347" s="29">
        <v>0</v>
      </c>
      <c r="I347" s="31">
        <f>F347+G347+H347</f>
        <v>0</v>
      </c>
      <c r="J347" s="29">
        <f>C347-I347</f>
        <v>0</v>
      </c>
      <c r="K347" s="26">
        <v>0</v>
      </c>
      <c r="L347" s="57"/>
      <c r="M347" s="28"/>
      <c r="N347" s="29">
        <v>0</v>
      </c>
      <c r="O347" s="29">
        <v>0</v>
      </c>
      <c r="P347" s="29">
        <v>0</v>
      </c>
      <c r="Q347" s="29">
        <f>N347+O347+P347</f>
        <v>0</v>
      </c>
      <c r="R347" s="29">
        <f>K347-Q347</f>
        <v>0</v>
      </c>
      <c r="S347" s="26">
        <v>0</v>
      </c>
      <c r="T347" s="57"/>
      <c r="U347" s="28"/>
      <c r="V347" s="31">
        <v>0</v>
      </c>
      <c r="W347" s="29">
        <v>0</v>
      </c>
      <c r="X347" s="29">
        <v>0</v>
      </c>
      <c r="Y347" s="29">
        <f>V347+W347+X347</f>
        <v>0</v>
      </c>
      <c r="Z347" s="29">
        <f>S347-Y347</f>
        <v>0</v>
      </c>
      <c r="AA347" s="30">
        <v>28741</v>
      </c>
      <c r="AB347" s="57"/>
      <c r="AC347" s="28"/>
      <c r="AD347" s="23">
        <v>0</v>
      </c>
      <c r="AE347" s="29">
        <v>0</v>
      </c>
      <c r="AF347" s="29">
        <v>28699.98</v>
      </c>
      <c r="AG347" s="29">
        <f>AD347+AE347+AF347</f>
        <v>28699.98</v>
      </c>
      <c r="AH347" s="29">
        <f>AA347-AG347</f>
        <v>41.02000000000044</v>
      </c>
      <c r="AI347" s="26">
        <f>C347+D347+K347+L347+S347+T347+AA347+AB347</f>
        <v>28741</v>
      </c>
      <c r="AJ347" s="63">
        <f t="shared" si="187"/>
        <v>28.7</v>
      </c>
    </row>
    <row r="348" spans="1:36" ht="35.25" customHeight="1">
      <c r="A348" s="91"/>
      <c r="B348" s="37" t="s">
        <v>132</v>
      </c>
      <c r="C348" s="26">
        <v>0</v>
      </c>
      <c r="D348" s="57"/>
      <c r="E348" s="28"/>
      <c r="F348" s="31">
        <v>0</v>
      </c>
      <c r="G348" s="29">
        <v>0</v>
      </c>
      <c r="H348" s="29">
        <v>0</v>
      </c>
      <c r="I348" s="31">
        <f>F348+G348+H348</f>
        <v>0</v>
      </c>
      <c r="J348" s="29">
        <f>C348-I348</f>
        <v>0</v>
      </c>
      <c r="K348" s="26">
        <v>0</v>
      </c>
      <c r="L348" s="57"/>
      <c r="M348" s="28"/>
      <c r="N348" s="29">
        <v>0</v>
      </c>
      <c r="O348" s="29">
        <v>0</v>
      </c>
      <c r="P348" s="29">
        <v>0</v>
      </c>
      <c r="Q348" s="29">
        <f>N348+O348+P348</f>
        <v>0</v>
      </c>
      <c r="R348" s="29">
        <f>K348-Q348</f>
        <v>0</v>
      </c>
      <c r="S348" s="26">
        <v>0</v>
      </c>
      <c r="T348" s="57"/>
      <c r="U348" s="28"/>
      <c r="V348" s="31">
        <v>0</v>
      </c>
      <c r="W348" s="29">
        <v>0</v>
      </c>
      <c r="X348" s="29">
        <v>0</v>
      </c>
      <c r="Y348" s="29">
        <f>V348+W348+X348</f>
        <v>0</v>
      </c>
      <c r="Z348" s="29">
        <f>S348-Y348</f>
        <v>0</v>
      </c>
      <c r="AA348" s="30">
        <v>243356.67</v>
      </c>
      <c r="AB348" s="57"/>
      <c r="AC348" s="28"/>
      <c r="AD348" s="23">
        <v>117000</v>
      </c>
      <c r="AE348" s="29">
        <v>0</v>
      </c>
      <c r="AF348" s="29">
        <v>117000</v>
      </c>
      <c r="AG348" s="29">
        <f>AD348+AE348+AF348</f>
        <v>234000</v>
      </c>
      <c r="AH348" s="29">
        <f>AA348-AG348</f>
        <v>9356.670000000013</v>
      </c>
      <c r="AI348" s="26">
        <f>C348+D348+K348+L348+S348+T348+AA348+AB348</f>
        <v>243356.67</v>
      </c>
      <c r="AJ348" s="63">
        <f t="shared" si="187"/>
        <v>117</v>
      </c>
    </row>
    <row r="349" spans="1:36" ht="48" customHeight="1">
      <c r="A349" s="91"/>
      <c r="B349" s="17" t="s">
        <v>7</v>
      </c>
      <c r="C349" s="34">
        <f>C282+C287+C291+C294+C301+C304+C309+C315+C319+C325+C330+C334+C339+C336+C341+C344</f>
        <v>11572821.650000002</v>
      </c>
      <c r="D349" s="61">
        <f>D282+D287+D291+D294+D301+D304+D309+D315+D319+D325+D330+D334+D339+D336+D341+D344</f>
        <v>0</v>
      </c>
      <c r="E349" s="21">
        <f>E282+E287+E291+E294+E301+E304+E309+E315+E319+E325+E330+E334+E339+E336+E341+E344</f>
        <v>0</v>
      </c>
      <c r="F349" s="34">
        <f aca="true" t="shared" si="196" ref="F349:AI349">F282+F287+F291+F294+F301+F304+F309+F315+F319+F325+F330+F334+F339+F336+F341+F344</f>
        <v>1880528.47</v>
      </c>
      <c r="G349" s="34">
        <f t="shared" si="196"/>
        <v>6278889.649999999</v>
      </c>
      <c r="H349" s="34">
        <f t="shared" si="196"/>
        <v>3413403.5300000003</v>
      </c>
      <c r="I349" s="34">
        <f t="shared" si="196"/>
        <v>11572821.650000002</v>
      </c>
      <c r="J349" s="34">
        <f t="shared" si="196"/>
        <v>0</v>
      </c>
      <c r="K349" s="34">
        <f t="shared" si="196"/>
        <v>16928722.57</v>
      </c>
      <c r="L349" s="61">
        <f>L282+L287+L291+L294+L301+L304+L309+L315+L319+L325+L330+L334+L339+L336+L341+L344</f>
        <v>0</v>
      </c>
      <c r="M349" s="21">
        <f>M282+M287+M291+M294+M301+M304+M309+M315+M319+M325+M330+M334+M339+M336+M341+M344</f>
        <v>0</v>
      </c>
      <c r="N349" s="34">
        <f t="shared" si="196"/>
        <v>7630544.849999999</v>
      </c>
      <c r="O349" s="34">
        <f t="shared" si="196"/>
        <v>3769871.1799999997</v>
      </c>
      <c r="P349" s="34">
        <f t="shared" si="196"/>
        <v>5528306.54</v>
      </c>
      <c r="Q349" s="34">
        <f t="shared" si="196"/>
        <v>16928722.57</v>
      </c>
      <c r="R349" s="34">
        <f t="shared" si="196"/>
        <v>0</v>
      </c>
      <c r="S349" s="34">
        <f t="shared" si="196"/>
        <v>14743868.69</v>
      </c>
      <c r="T349" s="61">
        <f>T282+T287+T291+T294+T301+T304+T309+T315+T319+T325+T330+T334+T339+T336+T341+T344</f>
        <v>0</v>
      </c>
      <c r="U349" s="21">
        <f>U282+U287+U291+U294+U301+U304+U309+U315+U319+U325+U330+U334+U339+U336+U341+U344</f>
        <v>0</v>
      </c>
      <c r="V349" s="34">
        <f t="shared" si="196"/>
        <v>6865234.340000001</v>
      </c>
      <c r="W349" s="34">
        <f t="shared" si="196"/>
        <v>2500903.86</v>
      </c>
      <c r="X349" s="34">
        <f t="shared" si="196"/>
        <v>5377730.49</v>
      </c>
      <c r="Y349" s="34">
        <f t="shared" si="196"/>
        <v>14743868.69</v>
      </c>
      <c r="Z349" s="34">
        <f t="shared" si="196"/>
        <v>0</v>
      </c>
      <c r="AA349" s="34">
        <f t="shared" si="196"/>
        <v>17071897.09</v>
      </c>
      <c r="AB349" s="61">
        <f>AB282+AB287+AB291+AB294+AB301+AB304+AB309+AB315+AB319+AB325+AB330+AB334+AB339+AB336+AB341+AB344</f>
        <v>0</v>
      </c>
      <c r="AC349" s="21">
        <f>AC282+AC287+AC291+AC294+AC301+AC304+AC309+AC315+AC319+AC325+AC330+AC334+AC339+AC336+AC341+AC344</f>
        <v>0</v>
      </c>
      <c r="AD349" s="33">
        <f t="shared" si="196"/>
        <v>4381210.1</v>
      </c>
      <c r="AE349" s="34">
        <f t="shared" si="196"/>
        <v>4010078.36</v>
      </c>
      <c r="AF349" s="34">
        <f t="shared" si="196"/>
        <v>8302410.63</v>
      </c>
      <c r="AG349" s="34">
        <f t="shared" si="196"/>
        <v>16693699.090000002</v>
      </c>
      <c r="AH349" s="34">
        <f t="shared" si="196"/>
        <v>378197.99999999924</v>
      </c>
      <c r="AI349" s="34">
        <f t="shared" si="196"/>
        <v>60317309.999999985</v>
      </c>
      <c r="AJ349" s="65">
        <f t="shared" si="187"/>
        <v>8302.41</v>
      </c>
    </row>
    <row r="350" spans="1:36" ht="35.25" customHeight="1">
      <c r="A350" s="88" t="s">
        <v>201</v>
      </c>
      <c r="B350" s="37" t="s">
        <v>10</v>
      </c>
      <c r="C350" s="26">
        <v>0</v>
      </c>
      <c r="D350" s="57"/>
      <c r="E350" s="28"/>
      <c r="F350" s="29">
        <v>0</v>
      </c>
      <c r="G350" s="29">
        <v>0</v>
      </c>
      <c r="H350" s="29">
        <v>0</v>
      </c>
      <c r="I350" s="29">
        <f>F350+G350+H350</f>
        <v>0</v>
      </c>
      <c r="J350" s="29">
        <f>C350-I350</f>
        <v>0</v>
      </c>
      <c r="K350" s="26">
        <v>0</v>
      </c>
      <c r="L350" s="57"/>
      <c r="M350" s="28"/>
      <c r="N350" s="29">
        <v>0</v>
      </c>
      <c r="O350" s="29">
        <v>0</v>
      </c>
      <c r="P350" s="29">
        <v>0</v>
      </c>
      <c r="Q350" s="29">
        <f>N350+O350+P350</f>
        <v>0</v>
      </c>
      <c r="R350" s="29">
        <f>K350-Q350</f>
        <v>0</v>
      </c>
      <c r="S350" s="26">
        <v>16760</v>
      </c>
      <c r="T350" s="57"/>
      <c r="U350" s="28"/>
      <c r="V350" s="29">
        <v>7200</v>
      </c>
      <c r="W350" s="29">
        <v>0</v>
      </c>
      <c r="X350" s="29">
        <v>9560</v>
      </c>
      <c r="Y350" s="29">
        <f>V350+W350+X350</f>
        <v>16760</v>
      </c>
      <c r="Z350" s="29">
        <f>S350-Y350</f>
        <v>0</v>
      </c>
      <c r="AA350" s="26">
        <v>11104</v>
      </c>
      <c r="AB350" s="57"/>
      <c r="AC350" s="28"/>
      <c r="AD350" s="23">
        <v>0</v>
      </c>
      <c r="AE350" s="29">
        <v>0</v>
      </c>
      <c r="AF350" s="29">
        <v>10755</v>
      </c>
      <c r="AG350" s="29">
        <f>AD350+AE350+AF350</f>
        <v>10755</v>
      </c>
      <c r="AH350" s="29">
        <f>AA350-AG350</f>
        <v>349</v>
      </c>
      <c r="AI350" s="26">
        <f>C350+D350+K350+L350+S350+T350+AA350+AB350</f>
        <v>27864</v>
      </c>
      <c r="AJ350" s="63">
        <f t="shared" si="187"/>
        <v>10.76</v>
      </c>
    </row>
    <row r="351" spans="1:36" ht="28.5" customHeight="1">
      <c r="A351" s="89"/>
      <c r="B351" s="37" t="s">
        <v>40</v>
      </c>
      <c r="C351" s="26">
        <v>0</v>
      </c>
      <c r="D351" s="57"/>
      <c r="E351" s="28"/>
      <c r="F351" s="29">
        <v>0</v>
      </c>
      <c r="G351" s="29">
        <v>0</v>
      </c>
      <c r="H351" s="29">
        <v>0</v>
      </c>
      <c r="I351" s="29">
        <f>F351+G351+H351</f>
        <v>0</v>
      </c>
      <c r="J351" s="29">
        <f>C351-I351</f>
        <v>0</v>
      </c>
      <c r="K351" s="26">
        <v>0</v>
      </c>
      <c r="L351" s="57"/>
      <c r="M351" s="28"/>
      <c r="N351" s="29">
        <v>0</v>
      </c>
      <c r="O351" s="29">
        <v>0</v>
      </c>
      <c r="P351" s="29">
        <v>0</v>
      </c>
      <c r="Q351" s="29">
        <f>N351+O351+P351</f>
        <v>0</v>
      </c>
      <c r="R351" s="29">
        <f>K351-Q351</f>
        <v>0</v>
      </c>
      <c r="S351" s="26">
        <v>0</v>
      </c>
      <c r="T351" s="57"/>
      <c r="U351" s="28"/>
      <c r="V351" s="29">
        <v>0</v>
      </c>
      <c r="W351" s="29">
        <v>0</v>
      </c>
      <c r="X351" s="29">
        <v>0</v>
      </c>
      <c r="Y351" s="29">
        <f>V351+W351+X351</f>
        <v>0</v>
      </c>
      <c r="Z351" s="29">
        <f>S351-Y351</f>
        <v>0</v>
      </c>
      <c r="AA351" s="26">
        <v>1136</v>
      </c>
      <c r="AB351" s="57"/>
      <c r="AC351" s="28"/>
      <c r="AD351" s="23">
        <v>0</v>
      </c>
      <c r="AE351" s="29">
        <v>0</v>
      </c>
      <c r="AF351" s="29">
        <v>0</v>
      </c>
      <c r="AG351" s="29">
        <f>AD351+AE351+AF351</f>
        <v>0</v>
      </c>
      <c r="AH351" s="29">
        <f>AA351-AG351</f>
        <v>1136</v>
      </c>
      <c r="AI351" s="26">
        <f>C351+D351+K351+L351+S351+T351+AA351+AB351</f>
        <v>1136</v>
      </c>
      <c r="AJ351" s="63">
        <f t="shared" si="187"/>
        <v>0</v>
      </c>
    </row>
    <row r="352" spans="1:36" ht="43.5" customHeight="1">
      <c r="A352" s="89"/>
      <c r="B352" s="17" t="s">
        <v>7</v>
      </c>
      <c r="C352" s="20">
        <f aca="true" t="shared" si="197" ref="C352:AI352">C351+C350</f>
        <v>0</v>
      </c>
      <c r="D352" s="61">
        <f>D351+D350</f>
        <v>0</v>
      </c>
      <c r="E352" s="21">
        <f>E351+E350</f>
        <v>0</v>
      </c>
      <c r="F352" s="34">
        <f t="shared" si="197"/>
        <v>0</v>
      </c>
      <c r="G352" s="34">
        <f t="shared" si="197"/>
        <v>0</v>
      </c>
      <c r="H352" s="34">
        <f t="shared" si="197"/>
        <v>0</v>
      </c>
      <c r="I352" s="34">
        <f t="shared" si="197"/>
        <v>0</v>
      </c>
      <c r="J352" s="34">
        <f t="shared" si="197"/>
        <v>0</v>
      </c>
      <c r="K352" s="20">
        <f t="shared" si="197"/>
        <v>0</v>
      </c>
      <c r="L352" s="61">
        <f t="shared" si="197"/>
        <v>0</v>
      </c>
      <c r="M352" s="21">
        <f t="shared" si="197"/>
        <v>0</v>
      </c>
      <c r="N352" s="34">
        <f t="shared" si="197"/>
        <v>0</v>
      </c>
      <c r="O352" s="34">
        <f t="shared" si="197"/>
        <v>0</v>
      </c>
      <c r="P352" s="34">
        <f t="shared" si="197"/>
        <v>0</v>
      </c>
      <c r="Q352" s="34">
        <f t="shared" si="197"/>
        <v>0</v>
      </c>
      <c r="R352" s="34">
        <f t="shared" si="197"/>
        <v>0</v>
      </c>
      <c r="S352" s="20">
        <f t="shared" si="197"/>
        <v>16760</v>
      </c>
      <c r="T352" s="61">
        <f t="shared" si="197"/>
        <v>0</v>
      </c>
      <c r="U352" s="21">
        <f t="shared" si="197"/>
        <v>0</v>
      </c>
      <c r="V352" s="34">
        <f t="shared" si="197"/>
        <v>7200</v>
      </c>
      <c r="W352" s="34">
        <f t="shared" si="197"/>
        <v>0</v>
      </c>
      <c r="X352" s="34">
        <f t="shared" si="197"/>
        <v>9560</v>
      </c>
      <c r="Y352" s="34">
        <f t="shared" si="197"/>
        <v>16760</v>
      </c>
      <c r="Z352" s="34">
        <f t="shared" si="197"/>
        <v>0</v>
      </c>
      <c r="AA352" s="34">
        <f t="shared" si="197"/>
        <v>12240</v>
      </c>
      <c r="AB352" s="61">
        <f>AB351+AB350</f>
        <v>0</v>
      </c>
      <c r="AC352" s="21">
        <f>AC351+AC350</f>
        <v>0</v>
      </c>
      <c r="AD352" s="33">
        <f t="shared" si="197"/>
        <v>0</v>
      </c>
      <c r="AE352" s="34">
        <f t="shared" si="197"/>
        <v>0</v>
      </c>
      <c r="AF352" s="34">
        <f t="shared" si="197"/>
        <v>10755</v>
      </c>
      <c r="AG352" s="34">
        <f t="shared" si="197"/>
        <v>10755</v>
      </c>
      <c r="AH352" s="34">
        <f t="shared" si="197"/>
        <v>1485</v>
      </c>
      <c r="AI352" s="20">
        <f t="shared" si="197"/>
        <v>29000</v>
      </c>
      <c r="AJ352" s="65">
        <f t="shared" si="187"/>
        <v>10.76</v>
      </c>
    </row>
    <row r="353" spans="1:36" ht="34.5" customHeight="1">
      <c r="A353" s="88" t="s">
        <v>202</v>
      </c>
      <c r="B353" s="17" t="s">
        <v>17</v>
      </c>
      <c r="C353" s="26">
        <v>38631.47</v>
      </c>
      <c r="D353" s="57"/>
      <c r="E353" s="28"/>
      <c r="F353" s="29">
        <v>0</v>
      </c>
      <c r="G353" s="29">
        <v>38631.47</v>
      </c>
      <c r="H353" s="29">
        <v>0</v>
      </c>
      <c r="I353" s="29">
        <f>F353+G353+H353</f>
        <v>38631.47</v>
      </c>
      <c r="J353" s="29">
        <f>C353-I353</f>
        <v>0</v>
      </c>
      <c r="K353" s="26">
        <v>78079.56</v>
      </c>
      <c r="L353" s="57"/>
      <c r="M353" s="28"/>
      <c r="N353" s="29">
        <v>78079.56</v>
      </c>
      <c r="O353" s="29">
        <v>0</v>
      </c>
      <c r="P353" s="29">
        <v>0</v>
      </c>
      <c r="Q353" s="29">
        <f>N353+O353+P353</f>
        <v>78079.56</v>
      </c>
      <c r="R353" s="29">
        <f>K353-Q353</f>
        <v>0</v>
      </c>
      <c r="S353" s="26">
        <v>74053.29999999999</v>
      </c>
      <c r="T353" s="57"/>
      <c r="U353" s="28"/>
      <c r="V353" s="29">
        <v>68854.9</v>
      </c>
      <c r="W353" s="29">
        <v>5198.4</v>
      </c>
      <c r="X353" s="29">
        <v>0</v>
      </c>
      <c r="Y353" s="29">
        <f>V353+W353+X353</f>
        <v>74053.29999999999</v>
      </c>
      <c r="Z353" s="29">
        <f>S353-Y353</f>
        <v>0</v>
      </c>
      <c r="AA353" s="26">
        <v>475995.67</v>
      </c>
      <c r="AB353" s="57"/>
      <c r="AC353" s="28"/>
      <c r="AD353" s="23">
        <v>48575.3</v>
      </c>
      <c r="AE353" s="29">
        <v>0</v>
      </c>
      <c r="AF353" s="29">
        <v>255329.2</v>
      </c>
      <c r="AG353" s="29">
        <f>AD353+AE353+AF353</f>
        <v>303904.5</v>
      </c>
      <c r="AH353" s="29">
        <f>AA353-AG353</f>
        <v>172091.16999999998</v>
      </c>
      <c r="AI353" s="26">
        <f>C353+D353+K353+L353+S353+T353+AA353+AB353</f>
        <v>666760</v>
      </c>
      <c r="AJ353" s="63">
        <f t="shared" si="187"/>
        <v>255.33</v>
      </c>
    </row>
    <row r="354" spans="1:36" ht="51.75" customHeight="1">
      <c r="A354" s="89"/>
      <c r="B354" s="17" t="s">
        <v>7</v>
      </c>
      <c r="C354" s="34">
        <f aca="true" t="shared" si="198" ref="C354:AI354">C353</f>
        <v>38631.47</v>
      </c>
      <c r="D354" s="61">
        <f>D353</f>
        <v>0</v>
      </c>
      <c r="E354" s="21">
        <f>E353</f>
        <v>0</v>
      </c>
      <c r="F354" s="34">
        <f t="shared" si="198"/>
        <v>0</v>
      </c>
      <c r="G354" s="34">
        <f t="shared" si="198"/>
        <v>38631.47</v>
      </c>
      <c r="H354" s="34">
        <f t="shared" si="198"/>
        <v>0</v>
      </c>
      <c r="I354" s="34">
        <f t="shared" si="198"/>
        <v>38631.47</v>
      </c>
      <c r="J354" s="34">
        <f t="shared" si="198"/>
        <v>0</v>
      </c>
      <c r="K354" s="20">
        <f t="shared" si="198"/>
        <v>78079.56</v>
      </c>
      <c r="L354" s="61">
        <f t="shared" si="198"/>
        <v>0</v>
      </c>
      <c r="M354" s="21">
        <f t="shared" si="198"/>
        <v>0</v>
      </c>
      <c r="N354" s="34">
        <f t="shared" si="198"/>
        <v>78079.56</v>
      </c>
      <c r="O354" s="34">
        <f t="shared" si="198"/>
        <v>0</v>
      </c>
      <c r="P354" s="34">
        <f t="shared" si="198"/>
        <v>0</v>
      </c>
      <c r="Q354" s="34">
        <f t="shared" si="198"/>
        <v>78079.56</v>
      </c>
      <c r="R354" s="34">
        <f t="shared" si="198"/>
        <v>0</v>
      </c>
      <c r="S354" s="20">
        <f t="shared" si="198"/>
        <v>74053.29999999999</v>
      </c>
      <c r="T354" s="61">
        <f t="shared" si="198"/>
        <v>0</v>
      </c>
      <c r="U354" s="21">
        <f t="shared" si="198"/>
        <v>0</v>
      </c>
      <c r="V354" s="34">
        <f t="shared" si="198"/>
        <v>68854.9</v>
      </c>
      <c r="W354" s="34">
        <f t="shared" si="198"/>
        <v>5198.4</v>
      </c>
      <c r="X354" s="34">
        <f t="shared" si="198"/>
        <v>0</v>
      </c>
      <c r="Y354" s="34">
        <f t="shared" si="198"/>
        <v>74053.29999999999</v>
      </c>
      <c r="Z354" s="34">
        <f t="shared" si="198"/>
        <v>0</v>
      </c>
      <c r="AA354" s="34">
        <f t="shared" si="198"/>
        <v>475995.67</v>
      </c>
      <c r="AB354" s="61">
        <f>AB353</f>
        <v>0</v>
      </c>
      <c r="AC354" s="21">
        <f>AC353</f>
        <v>0</v>
      </c>
      <c r="AD354" s="33">
        <f t="shared" si="198"/>
        <v>48575.3</v>
      </c>
      <c r="AE354" s="34">
        <f t="shared" si="198"/>
        <v>0</v>
      </c>
      <c r="AF354" s="34">
        <f t="shared" si="198"/>
        <v>255329.2</v>
      </c>
      <c r="AG354" s="34">
        <f t="shared" si="198"/>
        <v>303904.5</v>
      </c>
      <c r="AH354" s="34">
        <f t="shared" si="198"/>
        <v>172091.16999999998</v>
      </c>
      <c r="AI354" s="20">
        <f t="shared" si="198"/>
        <v>666760</v>
      </c>
      <c r="AJ354" s="65">
        <f t="shared" si="187"/>
        <v>255.33</v>
      </c>
    </row>
    <row r="355" spans="1:36" ht="42" customHeight="1">
      <c r="A355" s="79" t="s">
        <v>203</v>
      </c>
      <c r="B355" s="37" t="s">
        <v>23</v>
      </c>
      <c r="C355" s="26">
        <v>0</v>
      </c>
      <c r="D355" s="57"/>
      <c r="E355" s="28"/>
      <c r="F355" s="29">
        <v>0</v>
      </c>
      <c r="G355" s="29">
        <v>0</v>
      </c>
      <c r="H355" s="29">
        <v>0</v>
      </c>
      <c r="I355" s="29">
        <f>F355+G355+H355</f>
        <v>0</v>
      </c>
      <c r="J355" s="29">
        <f>C355-I355</f>
        <v>0</v>
      </c>
      <c r="K355" s="26">
        <v>12807.5</v>
      </c>
      <c r="L355" s="57"/>
      <c r="M355" s="28"/>
      <c r="N355" s="29">
        <v>0</v>
      </c>
      <c r="O355" s="29">
        <v>12807.5</v>
      </c>
      <c r="P355" s="29">
        <v>0</v>
      </c>
      <c r="Q355" s="29">
        <f>N355+O355+P355</f>
        <v>12807.5</v>
      </c>
      <c r="R355" s="29">
        <f>K355-Q355</f>
        <v>0</v>
      </c>
      <c r="S355" s="26">
        <v>0</v>
      </c>
      <c r="T355" s="57"/>
      <c r="U355" s="28"/>
      <c r="V355" s="31">
        <v>0</v>
      </c>
      <c r="W355" s="29">
        <v>0</v>
      </c>
      <c r="X355" s="29">
        <v>0</v>
      </c>
      <c r="Y355" s="29">
        <f>V355+W355+X355</f>
        <v>0</v>
      </c>
      <c r="Z355" s="29">
        <f>S355-Y355</f>
        <v>0</v>
      </c>
      <c r="AA355" s="26">
        <v>13237</v>
      </c>
      <c r="AB355" s="57"/>
      <c r="AC355" s="28"/>
      <c r="AD355" s="23">
        <v>0</v>
      </c>
      <c r="AE355" s="29">
        <v>0</v>
      </c>
      <c r="AF355" s="29">
        <v>0</v>
      </c>
      <c r="AG355" s="29">
        <f>AD355+AE355+AF355</f>
        <v>0</v>
      </c>
      <c r="AH355" s="29">
        <f>AA355-AG355</f>
        <v>13237</v>
      </c>
      <c r="AI355" s="26">
        <f>C355+D355+K355+L355+S355+T355+AA355+AB355</f>
        <v>26044.5</v>
      </c>
      <c r="AJ355" s="63">
        <f t="shared" si="187"/>
        <v>0</v>
      </c>
    </row>
    <row r="356" spans="1:36" ht="36" customHeight="1">
      <c r="A356" s="80"/>
      <c r="B356" s="37" t="s">
        <v>35</v>
      </c>
      <c r="C356" s="26">
        <v>20829.9</v>
      </c>
      <c r="D356" s="57"/>
      <c r="E356" s="28"/>
      <c r="F356" s="29">
        <v>0</v>
      </c>
      <c r="G356" s="29">
        <v>20829.9</v>
      </c>
      <c r="H356" s="29">
        <v>0</v>
      </c>
      <c r="I356" s="29">
        <f>F356+G356+H356</f>
        <v>20829.9</v>
      </c>
      <c r="J356" s="29">
        <f>C356-I356</f>
        <v>0</v>
      </c>
      <c r="K356" s="26">
        <v>0</v>
      </c>
      <c r="L356" s="57"/>
      <c r="M356" s="28"/>
      <c r="N356" s="29">
        <v>0</v>
      </c>
      <c r="O356" s="29">
        <v>0</v>
      </c>
      <c r="P356" s="29">
        <v>0</v>
      </c>
      <c r="Q356" s="29">
        <f>N356+O356+P356</f>
        <v>0</v>
      </c>
      <c r="R356" s="29">
        <f>K356-Q356</f>
        <v>0</v>
      </c>
      <c r="S356" s="26">
        <v>0</v>
      </c>
      <c r="T356" s="57"/>
      <c r="U356" s="28"/>
      <c r="V356" s="29">
        <v>0</v>
      </c>
      <c r="W356" s="29">
        <v>0</v>
      </c>
      <c r="X356" s="29">
        <v>0</v>
      </c>
      <c r="Y356" s="29">
        <f>V356+W356+X356</f>
        <v>0</v>
      </c>
      <c r="Z356" s="29">
        <f>S356-Y356</f>
        <v>0</v>
      </c>
      <c r="AA356" s="26">
        <v>128353</v>
      </c>
      <c r="AB356" s="57"/>
      <c r="AC356" s="28"/>
      <c r="AD356" s="23">
        <v>38532.12</v>
      </c>
      <c r="AE356" s="29">
        <v>38532.12</v>
      </c>
      <c r="AF356" s="29">
        <v>21000</v>
      </c>
      <c r="AG356" s="29">
        <f>AD356+AE356+AF356</f>
        <v>98064.24</v>
      </c>
      <c r="AH356" s="29">
        <f>AA356-AG356</f>
        <v>30288.759999999995</v>
      </c>
      <c r="AI356" s="26">
        <f>C356+D356+K356+L356+S356+T356+AA356+AB356</f>
        <v>149182.9</v>
      </c>
      <c r="AJ356" s="63">
        <f t="shared" si="187"/>
        <v>21</v>
      </c>
    </row>
    <row r="357" spans="1:36" ht="35.25" customHeight="1">
      <c r="A357" s="80"/>
      <c r="B357" s="37" t="s">
        <v>120</v>
      </c>
      <c r="C357" s="26">
        <v>0</v>
      </c>
      <c r="D357" s="57"/>
      <c r="E357" s="28"/>
      <c r="F357" s="31">
        <v>0</v>
      </c>
      <c r="G357" s="29">
        <v>0</v>
      </c>
      <c r="H357" s="29">
        <v>0</v>
      </c>
      <c r="I357" s="31">
        <f>F357+G357+H357</f>
        <v>0</v>
      </c>
      <c r="J357" s="31">
        <f>C357-I357</f>
        <v>0</v>
      </c>
      <c r="K357" s="26">
        <v>0</v>
      </c>
      <c r="L357" s="57"/>
      <c r="M357" s="28"/>
      <c r="N357" s="29">
        <v>0</v>
      </c>
      <c r="O357" s="29">
        <v>0</v>
      </c>
      <c r="P357" s="29">
        <v>0</v>
      </c>
      <c r="Q357" s="29">
        <f>N357+O357+P357</f>
        <v>0</v>
      </c>
      <c r="R357" s="29">
        <f>K357-Q357</f>
        <v>0</v>
      </c>
      <c r="S357" s="26">
        <v>0</v>
      </c>
      <c r="T357" s="57"/>
      <c r="U357" s="28"/>
      <c r="V357" s="31">
        <v>0</v>
      </c>
      <c r="W357" s="29">
        <v>0</v>
      </c>
      <c r="X357" s="29">
        <v>0</v>
      </c>
      <c r="Y357" s="29">
        <f>V357+W357+X357</f>
        <v>0</v>
      </c>
      <c r="Z357" s="29">
        <f>S357-Y357</f>
        <v>0</v>
      </c>
      <c r="AA357" s="26">
        <v>4410</v>
      </c>
      <c r="AB357" s="57"/>
      <c r="AC357" s="28"/>
      <c r="AD357" s="23">
        <v>0</v>
      </c>
      <c r="AE357" s="29">
        <v>0</v>
      </c>
      <c r="AF357" s="29">
        <v>0</v>
      </c>
      <c r="AG357" s="29">
        <f>AD357+AE357+AF357</f>
        <v>0</v>
      </c>
      <c r="AH357" s="29">
        <f>AA357-AG357</f>
        <v>4410</v>
      </c>
      <c r="AI357" s="26">
        <f>C357+D357+K357+L357+S357+T357+AA357+AB357</f>
        <v>4410</v>
      </c>
      <c r="AJ357" s="63">
        <f t="shared" si="187"/>
        <v>0</v>
      </c>
    </row>
    <row r="358" spans="1:36" ht="42" customHeight="1">
      <c r="A358" s="81"/>
      <c r="B358" s="17" t="s">
        <v>7</v>
      </c>
      <c r="C358" s="20">
        <f>C356+C355+C357</f>
        <v>20829.9</v>
      </c>
      <c r="D358" s="61">
        <f>D356+D355+D357</f>
        <v>0</v>
      </c>
      <c r="E358" s="21">
        <f>E356+E355+E357</f>
        <v>0</v>
      </c>
      <c r="F358" s="20">
        <f aca="true" t="shared" si="199" ref="F358:AI358">F356+F355+F357</f>
        <v>0</v>
      </c>
      <c r="G358" s="20">
        <f t="shared" si="199"/>
        <v>20829.9</v>
      </c>
      <c r="H358" s="20">
        <f t="shared" si="199"/>
        <v>0</v>
      </c>
      <c r="I358" s="20">
        <f t="shared" si="199"/>
        <v>20829.9</v>
      </c>
      <c r="J358" s="20">
        <f t="shared" si="199"/>
        <v>0</v>
      </c>
      <c r="K358" s="20">
        <f t="shared" si="199"/>
        <v>12807.5</v>
      </c>
      <c r="L358" s="61">
        <f>L356+L355+L357</f>
        <v>0</v>
      </c>
      <c r="M358" s="21">
        <f>M356+M355+M357</f>
        <v>0</v>
      </c>
      <c r="N358" s="20">
        <f t="shared" si="199"/>
        <v>0</v>
      </c>
      <c r="O358" s="20">
        <f t="shared" si="199"/>
        <v>12807.5</v>
      </c>
      <c r="P358" s="20">
        <f t="shared" si="199"/>
        <v>0</v>
      </c>
      <c r="Q358" s="20">
        <f t="shared" si="199"/>
        <v>12807.5</v>
      </c>
      <c r="R358" s="20">
        <f t="shared" si="199"/>
        <v>0</v>
      </c>
      <c r="S358" s="20">
        <f t="shared" si="199"/>
        <v>0</v>
      </c>
      <c r="T358" s="61">
        <f>T356+T355+T357</f>
        <v>0</v>
      </c>
      <c r="U358" s="21">
        <f>U356+U355+U357</f>
        <v>0</v>
      </c>
      <c r="V358" s="20">
        <f t="shared" si="199"/>
        <v>0</v>
      </c>
      <c r="W358" s="20">
        <f t="shared" si="199"/>
        <v>0</v>
      </c>
      <c r="X358" s="20">
        <f t="shared" si="199"/>
        <v>0</v>
      </c>
      <c r="Y358" s="20">
        <f t="shared" si="199"/>
        <v>0</v>
      </c>
      <c r="Z358" s="20">
        <f t="shared" si="199"/>
        <v>0</v>
      </c>
      <c r="AA358" s="20">
        <f t="shared" si="199"/>
        <v>146000</v>
      </c>
      <c r="AB358" s="61">
        <f>AB356+AB355+AB357</f>
        <v>0</v>
      </c>
      <c r="AC358" s="21">
        <f>AC356+AC355+AC357</f>
        <v>0</v>
      </c>
      <c r="AD358" s="33">
        <f t="shared" si="199"/>
        <v>38532.12</v>
      </c>
      <c r="AE358" s="20">
        <f t="shared" si="199"/>
        <v>38532.12</v>
      </c>
      <c r="AF358" s="20">
        <f t="shared" si="199"/>
        <v>21000</v>
      </c>
      <c r="AG358" s="20">
        <f t="shared" si="199"/>
        <v>98064.24</v>
      </c>
      <c r="AH358" s="20">
        <f t="shared" si="199"/>
        <v>47935.759999999995</v>
      </c>
      <c r="AI358" s="20">
        <f t="shared" si="199"/>
        <v>179637.4</v>
      </c>
      <c r="AJ358" s="65">
        <f t="shared" si="187"/>
        <v>21</v>
      </c>
    </row>
    <row r="359" spans="1:36" ht="37.5" customHeight="1">
      <c r="A359" s="82" t="s">
        <v>204</v>
      </c>
      <c r="B359" s="17" t="s">
        <v>39</v>
      </c>
      <c r="C359" s="20">
        <f>C360+C361+C362+C363+C364+C365+C366+C367+C368+C369+C370+C371+C372+C373</f>
        <v>9436870.830000002</v>
      </c>
      <c r="D359" s="20">
        <f aca="true" t="shared" si="200" ref="D359:AI359">D360+D361+D362+D363+D364+D365+D366+D367+D368+D369+D370+D371+D372+D373</f>
        <v>0</v>
      </c>
      <c r="E359" s="20">
        <f t="shared" si="200"/>
        <v>0</v>
      </c>
      <c r="F359" s="20">
        <f t="shared" si="200"/>
        <v>4444580.11</v>
      </c>
      <c r="G359" s="20">
        <f t="shared" si="200"/>
        <v>1767863.08</v>
      </c>
      <c r="H359" s="20">
        <f t="shared" si="200"/>
        <v>3224427.64</v>
      </c>
      <c r="I359" s="20">
        <f t="shared" si="200"/>
        <v>9436870.830000002</v>
      </c>
      <c r="J359" s="20">
        <f t="shared" si="200"/>
        <v>0</v>
      </c>
      <c r="K359" s="20">
        <f t="shared" si="200"/>
        <v>10112191.1</v>
      </c>
      <c r="L359" s="20">
        <f t="shared" si="200"/>
        <v>1214.64</v>
      </c>
      <c r="M359" s="20">
        <f t="shared" si="200"/>
        <v>1214.64</v>
      </c>
      <c r="N359" s="20">
        <f t="shared" si="200"/>
        <v>4923409.83</v>
      </c>
      <c r="O359" s="20">
        <f t="shared" si="200"/>
        <v>4422328.02</v>
      </c>
      <c r="P359" s="20">
        <f t="shared" si="200"/>
        <v>766453.25</v>
      </c>
      <c r="Q359" s="20">
        <f t="shared" si="200"/>
        <v>10112191.1</v>
      </c>
      <c r="R359" s="20">
        <f t="shared" si="200"/>
        <v>0</v>
      </c>
      <c r="S359" s="20">
        <f t="shared" si="200"/>
        <v>10507571.11</v>
      </c>
      <c r="T359" s="20">
        <f t="shared" si="200"/>
        <v>0</v>
      </c>
      <c r="U359" s="20">
        <f t="shared" si="200"/>
        <v>0</v>
      </c>
      <c r="V359" s="20">
        <f t="shared" si="200"/>
        <v>5234540.2</v>
      </c>
      <c r="W359" s="20">
        <f t="shared" si="200"/>
        <v>3709462.11</v>
      </c>
      <c r="X359" s="20">
        <f t="shared" si="200"/>
        <v>1563568.7999999998</v>
      </c>
      <c r="Y359" s="20">
        <f t="shared" si="200"/>
        <v>10507571.11</v>
      </c>
      <c r="Z359" s="20">
        <f t="shared" si="200"/>
        <v>0</v>
      </c>
      <c r="AA359" s="20">
        <f t="shared" si="200"/>
        <v>11497457.290000001</v>
      </c>
      <c r="AB359" s="20">
        <f t="shared" si="200"/>
        <v>0</v>
      </c>
      <c r="AC359" s="20">
        <f t="shared" si="200"/>
        <v>0</v>
      </c>
      <c r="AD359" s="33">
        <f t="shared" si="200"/>
        <v>767125.24</v>
      </c>
      <c r="AE359" s="20">
        <f t="shared" si="200"/>
        <v>4714923.49</v>
      </c>
      <c r="AF359" s="20">
        <f t="shared" si="200"/>
        <v>5442534.02</v>
      </c>
      <c r="AG359" s="20">
        <f t="shared" si="200"/>
        <v>10924582.75</v>
      </c>
      <c r="AH359" s="20">
        <f t="shared" si="200"/>
        <v>572874.5399999998</v>
      </c>
      <c r="AI359" s="20">
        <f t="shared" si="200"/>
        <v>41555304.97</v>
      </c>
      <c r="AJ359" s="63">
        <f t="shared" si="187"/>
        <v>5442.53</v>
      </c>
    </row>
    <row r="360" spans="1:36" ht="38.25" customHeight="1">
      <c r="A360" s="83"/>
      <c r="B360" s="37" t="s">
        <v>134</v>
      </c>
      <c r="C360" s="26">
        <v>298396.35</v>
      </c>
      <c r="D360" s="57"/>
      <c r="E360" s="28"/>
      <c r="F360" s="29">
        <v>40817</v>
      </c>
      <c r="G360" s="29">
        <v>18742.5</v>
      </c>
      <c r="H360" s="29">
        <v>238836.85</v>
      </c>
      <c r="I360" s="29">
        <f aca="true" t="shared" si="201" ref="I360:I369">F360+G360+H360</f>
        <v>298396.35</v>
      </c>
      <c r="J360" s="29">
        <f aca="true" t="shared" si="202" ref="J360:J370">C360-I360</f>
        <v>0</v>
      </c>
      <c r="K360" s="26">
        <v>169352.11</v>
      </c>
      <c r="L360" s="57">
        <v>1214.64</v>
      </c>
      <c r="M360" s="28">
        <v>1214.64</v>
      </c>
      <c r="N360" s="29">
        <v>40708</v>
      </c>
      <c r="O360" s="29">
        <v>128644.11</v>
      </c>
      <c r="P360" s="29">
        <v>0</v>
      </c>
      <c r="Q360" s="29">
        <f aca="true" t="shared" si="203" ref="Q360:Q373">N360+O360+P360</f>
        <v>169352.11</v>
      </c>
      <c r="R360" s="29">
        <f aca="true" t="shared" si="204" ref="R360:R369">K360-Q360</f>
        <v>0</v>
      </c>
      <c r="S360" s="26">
        <v>851235.5</v>
      </c>
      <c r="T360" s="57"/>
      <c r="U360" s="28"/>
      <c r="V360" s="31">
        <v>380734.5</v>
      </c>
      <c r="W360" s="29">
        <v>150805</v>
      </c>
      <c r="X360" s="29">
        <v>319696</v>
      </c>
      <c r="Y360" s="29">
        <f aca="true" t="shared" si="205" ref="Y360:Y373">V360+W360+X360</f>
        <v>851235.5</v>
      </c>
      <c r="Z360" s="29">
        <f aca="true" t="shared" si="206" ref="Z360:Z373">S360-Y360</f>
        <v>0</v>
      </c>
      <c r="AA360" s="26">
        <v>560000</v>
      </c>
      <c r="AB360" s="57"/>
      <c r="AC360" s="28"/>
      <c r="AD360" s="23">
        <v>120315.5</v>
      </c>
      <c r="AE360" s="29">
        <v>203672</v>
      </c>
      <c r="AF360" s="29">
        <v>232320</v>
      </c>
      <c r="AG360" s="29">
        <f aca="true" t="shared" si="207" ref="AG360:AG373">AD360+AE360+AF360</f>
        <v>556307.5</v>
      </c>
      <c r="AH360" s="29">
        <f aca="true" t="shared" si="208" ref="AH360:AH373">AA360-AG360</f>
        <v>3692.5</v>
      </c>
      <c r="AI360" s="26">
        <f aca="true" t="shared" si="209" ref="AI360:AI371">C360+D360+K360+L360+S360+T360+AA360+AB360</f>
        <v>1880198.6</v>
      </c>
      <c r="AJ360" s="63">
        <f t="shared" si="187"/>
        <v>232.32</v>
      </c>
    </row>
    <row r="361" spans="1:36" ht="30.75" customHeight="1">
      <c r="A361" s="83"/>
      <c r="B361" s="37" t="s">
        <v>135</v>
      </c>
      <c r="C361" s="26">
        <v>11426.380000000005</v>
      </c>
      <c r="D361" s="57"/>
      <c r="E361" s="28"/>
      <c r="F361" s="29">
        <v>0</v>
      </c>
      <c r="G361" s="29">
        <v>8270.5</v>
      </c>
      <c r="H361" s="29">
        <v>3155.88</v>
      </c>
      <c r="I361" s="29">
        <f t="shared" si="201"/>
        <v>11426.380000000001</v>
      </c>
      <c r="J361" s="29">
        <f t="shared" si="202"/>
        <v>0</v>
      </c>
      <c r="K361" s="26">
        <v>93310.18</v>
      </c>
      <c r="L361" s="57"/>
      <c r="M361" s="28"/>
      <c r="N361" s="29">
        <v>0</v>
      </c>
      <c r="O361" s="29">
        <v>92132.18</v>
      </c>
      <c r="P361" s="29">
        <v>1178</v>
      </c>
      <c r="Q361" s="29">
        <f t="shared" si="203"/>
        <v>93310.18</v>
      </c>
      <c r="R361" s="29">
        <f t="shared" si="204"/>
        <v>0</v>
      </c>
      <c r="S361" s="26">
        <v>0</v>
      </c>
      <c r="T361" s="57"/>
      <c r="U361" s="28"/>
      <c r="V361" s="29">
        <v>0</v>
      </c>
      <c r="W361" s="29">
        <v>0</v>
      </c>
      <c r="X361" s="29">
        <v>0</v>
      </c>
      <c r="Y361" s="29">
        <f t="shared" si="205"/>
        <v>0</v>
      </c>
      <c r="Z361" s="29">
        <f t="shared" si="206"/>
        <v>0</v>
      </c>
      <c r="AA361" s="26">
        <v>102056.11</v>
      </c>
      <c r="AB361" s="57"/>
      <c r="AC361" s="28"/>
      <c r="AD361" s="23">
        <v>11660</v>
      </c>
      <c r="AE361" s="29">
        <v>20000</v>
      </c>
      <c r="AF361" s="29">
        <v>70050</v>
      </c>
      <c r="AG361" s="29">
        <f t="shared" si="207"/>
        <v>101710</v>
      </c>
      <c r="AH361" s="29">
        <f t="shared" si="208"/>
        <v>346.1100000000006</v>
      </c>
      <c r="AI361" s="26">
        <f t="shared" si="209"/>
        <v>206792.66999999998</v>
      </c>
      <c r="AJ361" s="63">
        <f t="shared" si="187"/>
        <v>70.05</v>
      </c>
    </row>
    <row r="362" spans="1:36" ht="30.75" customHeight="1">
      <c r="A362" s="83"/>
      <c r="B362" s="37" t="s">
        <v>136</v>
      </c>
      <c r="C362" s="26">
        <v>616865.8</v>
      </c>
      <c r="D362" s="57"/>
      <c r="E362" s="28"/>
      <c r="F362" s="29">
        <v>381384.13</v>
      </c>
      <c r="G362" s="29">
        <v>2282.42</v>
      </c>
      <c r="H362" s="29">
        <v>233199.25</v>
      </c>
      <c r="I362" s="29">
        <f t="shared" si="201"/>
        <v>616865.8</v>
      </c>
      <c r="J362" s="29">
        <f t="shared" si="202"/>
        <v>0</v>
      </c>
      <c r="K362" s="26">
        <v>617304.28</v>
      </c>
      <c r="L362" s="57"/>
      <c r="M362" s="28"/>
      <c r="N362" s="29">
        <v>461052.28</v>
      </c>
      <c r="O362" s="29">
        <v>22610</v>
      </c>
      <c r="P362" s="29">
        <v>133642</v>
      </c>
      <c r="Q362" s="29">
        <f t="shared" si="203"/>
        <v>617304.28</v>
      </c>
      <c r="R362" s="29">
        <f t="shared" si="204"/>
        <v>0</v>
      </c>
      <c r="S362" s="26">
        <v>542081.44</v>
      </c>
      <c r="T362" s="57"/>
      <c r="U362" s="28"/>
      <c r="V362" s="31">
        <v>505766.44</v>
      </c>
      <c r="W362" s="29">
        <v>16615</v>
      </c>
      <c r="X362" s="29">
        <v>19700</v>
      </c>
      <c r="Y362" s="29">
        <f t="shared" si="205"/>
        <v>542081.44</v>
      </c>
      <c r="Z362" s="29">
        <f t="shared" si="206"/>
        <v>0</v>
      </c>
      <c r="AA362" s="26">
        <v>537148.24</v>
      </c>
      <c r="AB362" s="57"/>
      <c r="AC362" s="28"/>
      <c r="AD362" s="23">
        <v>206456</v>
      </c>
      <c r="AE362" s="29">
        <v>96000</v>
      </c>
      <c r="AF362" s="29">
        <v>233824.3</v>
      </c>
      <c r="AG362" s="29">
        <f t="shared" si="207"/>
        <v>536280.3</v>
      </c>
      <c r="AH362" s="29">
        <f t="shared" si="208"/>
        <v>867.9399999999441</v>
      </c>
      <c r="AI362" s="26">
        <f t="shared" si="209"/>
        <v>2313399.76</v>
      </c>
      <c r="AJ362" s="63">
        <f t="shared" si="187"/>
        <v>233.82</v>
      </c>
    </row>
    <row r="363" spans="1:36" ht="30.75" customHeight="1">
      <c r="A363" s="83"/>
      <c r="B363" s="37" t="s">
        <v>137</v>
      </c>
      <c r="C363" s="26">
        <v>328123.08999999997</v>
      </c>
      <c r="D363" s="57"/>
      <c r="E363" s="28"/>
      <c r="F363" s="29">
        <v>172789.81</v>
      </c>
      <c r="G363" s="29">
        <v>45461.28</v>
      </c>
      <c r="H363" s="29">
        <v>109872</v>
      </c>
      <c r="I363" s="29">
        <f t="shared" si="201"/>
        <v>328123.08999999997</v>
      </c>
      <c r="J363" s="29">
        <f t="shared" si="202"/>
        <v>0</v>
      </c>
      <c r="K363" s="26">
        <v>414228.85000000003</v>
      </c>
      <c r="L363" s="57"/>
      <c r="M363" s="28"/>
      <c r="N363" s="29">
        <v>283939.21</v>
      </c>
      <c r="O363" s="29">
        <v>116189.64</v>
      </c>
      <c r="P363" s="29">
        <v>14100</v>
      </c>
      <c r="Q363" s="29">
        <f t="shared" si="203"/>
        <v>414228.85000000003</v>
      </c>
      <c r="R363" s="29">
        <f t="shared" si="204"/>
        <v>0</v>
      </c>
      <c r="S363" s="26">
        <v>506948</v>
      </c>
      <c r="T363" s="57"/>
      <c r="U363" s="28"/>
      <c r="V363" s="29">
        <v>428552</v>
      </c>
      <c r="W363" s="29">
        <v>78396</v>
      </c>
      <c r="X363" s="29">
        <v>0</v>
      </c>
      <c r="Y363" s="29">
        <f t="shared" si="205"/>
        <v>506948</v>
      </c>
      <c r="Z363" s="29">
        <f t="shared" si="206"/>
        <v>0</v>
      </c>
      <c r="AA363" s="26">
        <v>509136.56</v>
      </c>
      <c r="AB363" s="57"/>
      <c r="AC363" s="28"/>
      <c r="AD363" s="23">
        <v>20600</v>
      </c>
      <c r="AE363" s="29">
        <v>164699</v>
      </c>
      <c r="AF363" s="29">
        <v>322577.74</v>
      </c>
      <c r="AG363" s="29">
        <f t="shared" si="207"/>
        <v>507876.74</v>
      </c>
      <c r="AH363" s="29">
        <f t="shared" si="208"/>
        <v>1259.820000000007</v>
      </c>
      <c r="AI363" s="26">
        <f t="shared" si="209"/>
        <v>1758436.5</v>
      </c>
      <c r="AJ363" s="63">
        <f t="shared" si="187"/>
        <v>322.58</v>
      </c>
    </row>
    <row r="364" spans="1:36" ht="47.25" customHeight="1">
      <c r="A364" s="83"/>
      <c r="B364" s="37" t="s">
        <v>138</v>
      </c>
      <c r="C364" s="26">
        <v>41285.12</v>
      </c>
      <c r="D364" s="57"/>
      <c r="E364" s="28"/>
      <c r="F364" s="29">
        <v>1663.62</v>
      </c>
      <c r="G364" s="29">
        <v>39621.5</v>
      </c>
      <c r="H364" s="29">
        <v>0</v>
      </c>
      <c r="I364" s="29">
        <f t="shared" si="201"/>
        <v>41285.12</v>
      </c>
      <c r="J364" s="29">
        <f t="shared" si="202"/>
        <v>0</v>
      </c>
      <c r="K364" s="26">
        <v>47087.2</v>
      </c>
      <c r="L364" s="57"/>
      <c r="M364" s="28"/>
      <c r="N364" s="29">
        <v>31697.2</v>
      </c>
      <c r="O364" s="29">
        <v>0</v>
      </c>
      <c r="P364" s="29">
        <v>15390</v>
      </c>
      <c r="Q364" s="29">
        <f t="shared" si="203"/>
        <v>47087.2</v>
      </c>
      <c r="R364" s="29">
        <f t="shared" si="204"/>
        <v>0</v>
      </c>
      <c r="S364" s="26">
        <v>96915</v>
      </c>
      <c r="T364" s="57"/>
      <c r="U364" s="28"/>
      <c r="V364" s="29">
        <v>85910</v>
      </c>
      <c r="W364" s="29">
        <v>11005</v>
      </c>
      <c r="X364" s="29">
        <v>0</v>
      </c>
      <c r="Y364" s="29">
        <f t="shared" si="205"/>
        <v>96915</v>
      </c>
      <c r="Z364" s="29">
        <f t="shared" si="206"/>
        <v>0</v>
      </c>
      <c r="AA364" s="26">
        <v>131049.11</v>
      </c>
      <c r="AB364" s="57"/>
      <c r="AC364" s="28"/>
      <c r="AD364" s="23">
        <v>92958.2</v>
      </c>
      <c r="AE364" s="29">
        <v>25410</v>
      </c>
      <c r="AF364" s="29">
        <v>12420</v>
      </c>
      <c r="AG364" s="29">
        <f t="shared" si="207"/>
        <v>130788.2</v>
      </c>
      <c r="AH364" s="29">
        <f t="shared" si="208"/>
        <v>260.9100000000035</v>
      </c>
      <c r="AI364" s="26">
        <f t="shared" si="209"/>
        <v>316336.43</v>
      </c>
      <c r="AJ364" s="63">
        <f t="shared" si="187"/>
        <v>12.42</v>
      </c>
    </row>
    <row r="365" spans="1:36" ht="42.75" customHeight="1">
      <c r="A365" s="83"/>
      <c r="B365" s="37" t="s">
        <v>139</v>
      </c>
      <c r="C365" s="26">
        <v>1715648.44</v>
      </c>
      <c r="D365" s="57"/>
      <c r="E365" s="28"/>
      <c r="F365" s="29">
        <v>685437.06</v>
      </c>
      <c r="G365" s="29">
        <v>621508.51</v>
      </c>
      <c r="H365" s="29">
        <v>408702.87</v>
      </c>
      <c r="I365" s="29">
        <f t="shared" si="201"/>
        <v>1715648.44</v>
      </c>
      <c r="J365" s="29">
        <f t="shared" si="202"/>
        <v>0</v>
      </c>
      <c r="K365" s="26">
        <v>1670105.1600000001</v>
      </c>
      <c r="L365" s="57"/>
      <c r="M365" s="28"/>
      <c r="N365" s="29">
        <v>1002813.61</v>
      </c>
      <c r="O365" s="29">
        <v>219583.74</v>
      </c>
      <c r="P365" s="29">
        <v>447707.81</v>
      </c>
      <c r="Q365" s="29">
        <f t="shared" si="203"/>
        <v>1670105.1600000001</v>
      </c>
      <c r="R365" s="29">
        <f t="shared" si="204"/>
        <v>0</v>
      </c>
      <c r="S365" s="26">
        <v>1581842.46</v>
      </c>
      <c r="T365" s="57"/>
      <c r="U365" s="28"/>
      <c r="V365" s="31">
        <v>747800.1</v>
      </c>
      <c r="W365" s="29">
        <v>202877.28</v>
      </c>
      <c r="X365" s="29">
        <v>631165.08</v>
      </c>
      <c r="Y365" s="29">
        <f t="shared" si="205"/>
        <v>1581842.46</v>
      </c>
      <c r="Z365" s="29">
        <f t="shared" si="206"/>
        <v>0</v>
      </c>
      <c r="AA365" s="26">
        <v>1841002.1</v>
      </c>
      <c r="AB365" s="57"/>
      <c r="AC365" s="28"/>
      <c r="AD365" s="23">
        <v>264815.16</v>
      </c>
      <c r="AE365" s="29">
        <v>871414.93</v>
      </c>
      <c r="AF365" s="29">
        <v>702543.62</v>
      </c>
      <c r="AG365" s="29">
        <f t="shared" si="207"/>
        <v>1838773.71</v>
      </c>
      <c r="AH365" s="29">
        <f t="shared" si="208"/>
        <v>2228.3900000001304</v>
      </c>
      <c r="AI365" s="26">
        <f t="shared" si="209"/>
        <v>6808598.16</v>
      </c>
      <c r="AJ365" s="63">
        <f t="shared" si="187"/>
        <v>702.54</v>
      </c>
    </row>
    <row r="366" spans="1:36" ht="30.75" customHeight="1">
      <c r="A366" s="83"/>
      <c r="B366" s="37" t="s">
        <v>140</v>
      </c>
      <c r="C366" s="26">
        <v>38805.35</v>
      </c>
      <c r="D366" s="57"/>
      <c r="E366" s="28"/>
      <c r="F366" s="29">
        <v>1071</v>
      </c>
      <c r="G366" s="29">
        <v>25271.87</v>
      </c>
      <c r="H366" s="29">
        <v>12462.48</v>
      </c>
      <c r="I366" s="29">
        <f t="shared" si="201"/>
        <v>38805.35</v>
      </c>
      <c r="J366" s="29">
        <f t="shared" si="202"/>
        <v>0</v>
      </c>
      <c r="K366" s="26">
        <v>103926.73000000001</v>
      </c>
      <c r="L366" s="57"/>
      <c r="M366" s="28"/>
      <c r="N366" s="29">
        <v>59340.73</v>
      </c>
      <c r="O366" s="29">
        <v>599.76</v>
      </c>
      <c r="P366" s="29">
        <v>43986.24</v>
      </c>
      <c r="Q366" s="29">
        <f t="shared" si="203"/>
        <v>103926.73000000001</v>
      </c>
      <c r="R366" s="29">
        <f t="shared" si="204"/>
        <v>0</v>
      </c>
      <c r="S366" s="26">
        <v>64127.71000000001</v>
      </c>
      <c r="T366" s="57"/>
      <c r="U366" s="28"/>
      <c r="V366" s="29">
        <v>15528.66</v>
      </c>
      <c r="W366" s="29">
        <v>34336.33</v>
      </c>
      <c r="X366" s="29">
        <v>14262.72</v>
      </c>
      <c r="Y366" s="29">
        <f t="shared" si="205"/>
        <v>64127.71000000001</v>
      </c>
      <c r="Z366" s="29">
        <f t="shared" si="206"/>
        <v>0</v>
      </c>
      <c r="AA366" s="26">
        <v>107877.51</v>
      </c>
      <c r="AB366" s="57"/>
      <c r="AC366" s="28"/>
      <c r="AD366" s="23">
        <v>44865.38</v>
      </c>
      <c r="AE366" s="29">
        <v>712.44</v>
      </c>
      <c r="AF366" s="29">
        <v>60737.54</v>
      </c>
      <c r="AG366" s="29">
        <f t="shared" si="207"/>
        <v>106315.36</v>
      </c>
      <c r="AH366" s="29">
        <f t="shared" si="208"/>
        <v>1562.1499999999942</v>
      </c>
      <c r="AI366" s="26">
        <f t="shared" si="209"/>
        <v>314737.30000000005</v>
      </c>
      <c r="AJ366" s="63">
        <f t="shared" si="187"/>
        <v>60.74</v>
      </c>
    </row>
    <row r="367" spans="1:36" ht="53.25" customHeight="1">
      <c r="A367" s="83"/>
      <c r="B367" s="37" t="s">
        <v>141</v>
      </c>
      <c r="C367" s="26">
        <v>385059.5</v>
      </c>
      <c r="D367" s="57"/>
      <c r="E367" s="28"/>
      <c r="F367" s="29">
        <v>0</v>
      </c>
      <c r="G367" s="29">
        <v>385059.5</v>
      </c>
      <c r="H367" s="29">
        <v>0</v>
      </c>
      <c r="I367" s="29">
        <f t="shared" si="201"/>
        <v>385059.5</v>
      </c>
      <c r="J367" s="29">
        <f t="shared" si="202"/>
        <v>0</v>
      </c>
      <c r="K367" s="26">
        <v>0</v>
      </c>
      <c r="L367" s="57"/>
      <c r="M367" s="28"/>
      <c r="N367" s="29">
        <v>0</v>
      </c>
      <c r="O367" s="29">
        <v>0</v>
      </c>
      <c r="P367" s="29">
        <v>0</v>
      </c>
      <c r="Q367" s="29">
        <f t="shared" si="203"/>
        <v>0</v>
      </c>
      <c r="R367" s="29">
        <f t="shared" si="204"/>
        <v>0</v>
      </c>
      <c r="S367" s="26">
        <v>469400</v>
      </c>
      <c r="T367" s="57"/>
      <c r="U367" s="28"/>
      <c r="V367" s="29">
        <v>70500</v>
      </c>
      <c r="W367" s="29">
        <v>0</v>
      </c>
      <c r="X367" s="29">
        <v>398900</v>
      </c>
      <c r="Y367" s="29">
        <f t="shared" si="205"/>
        <v>469400</v>
      </c>
      <c r="Z367" s="29">
        <f t="shared" si="206"/>
        <v>0</v>
      </c>
      <c r="AA367" s="26">
        <v>305329.98</v>
      </c>
      <c r="AB367" s="57"/>
      <c r="AC367" s="28"/>
      <c r="AD367" s="23">
        <v>0</v>
      </c>
      <c r="AE367" s="29">
        <v>94600</v>
      </c>
      <c r="AF367" s="29">
        <v>210729.98</v>
      </c>
      <c r="AG367" s="29">
        <f t="shared" si="207"/>
        <v>305329.98</v>
      </c>
      <c r="AH367" s="29">
        <f t="shared" si="208"/>
        <v>0</v>
      </c>
      <c r="AI367" s="26">
        <f t="shared" si="209"/>
        <v>1159789.48</v>
      </c>
      <c r="AJ367" s="63">
        <f t="shared" si="187"/>
        <v>210.73</v>
      </c>
    </row>
    <row r="368" spans="1:36" ht="90.75" customHeight="1">
      <c r="A368" s="83"/>
      <c r="B368" s="37" t="s">
        <v>142</v>
      </c>
      <c r="C368" s="26">
        <v>5971143.800000001</v>
      </c>
      <c r="D368" s="57"/>
      <c r="E368" s="28"/>
      <c r="F368" s="29">
        <v>3161417.49</v>
      </c>
      <c r="G368" s="29">
        <v>591528</v>
      </c>
      <c r="H368" s="29">
        <v>2218198.31</v>
      </c>
      <c r="I368" s="29">
        <f t="shared" si="201"/>
        <v>5971143.800000001</v>
      </c>
      <c r="J368" s="29">
        <f t="shared" si="202"/>
        <v>0</v>
      </c>
      <c r="K368" s="26">
        <v>6779208.54</v>
      </c>
      <c r="L368" s="57"/>
      <c r="M368" s="28"/>
      <c r="N368" s="29">
        <v>2963546.8</v>
      </c>
      <c r="O368" s="29">
        <v>3813871.74</v>
      </c>
      <c r="P368" s="29">
        <v>1790</v>
      </c>
      <c r="Q368" s="29">
        <f t="shared" si="203"/>
        <v>6779208.54</v>
      </c>
      <c r="R368" s="29">
        <f t="shared" si="204"/>
        <v>0</v>
      </c>
      <c r="S368" s="26">
        <v>6133426</v>
      </c>
      <c r="T368" s="57"/>
      <c r="U368" s="28"/>
      <c r="V368" s="29">
        <v>2927498.5</v>
      </c>
      <c r="W368" s="29">
        <v>3205927.5</v>
      </c>
      <c r="X368" s="29">
        <v>0</v>
      </c>
      <c r="Y368" s="29">
        <f t="shared" si="205"/>
        <v>6133426</v>
      </c>
      <c r="Z368" s="29">
        <f t="shared" si="206"/>
        <v>0</v>
      </c>
      <c r="AA368" s="26">
        <v>6596599.14</v>
      </c>
      <c r="AB368" s="57"/>
      <c r="AC368" s="28"/>
      <c r="AD368" s="23">
        <v>4230</v>
      </c>
      <c r="AE368" s="29">
        <v>3091235.12</v>
      </c>
      <c r="AF368" s="29">
        <v>3500666.84</v>
      </c>
      <c r="AG368" s="29">
        <f t="shared" si="207"/>
        <v>6596131.96</v>
      </c>
      <c r="AH368" s="29">
        <f t="shared" si="208"/>
        <v>467.179999999702</v>
      </c>
      <c r="AI368" s="26">
        <f t="shared" si="209"/>
        <v>25480377.48</v>
      </c>
      <c r="AJ368" s="63">
        <f t="shared" si="187"/>
        <v>3500.67</v>
      </c>
    </row>
    <row r="369" spans="1:36" ht="54.75" customHeight="1">
      <c r="A369" s="83"/>
      <c r="B369" s="37" t="s">
        <v>143</v>
      </c>
      <c r="C369" s="26">
        <v>0</v>
      </c>
      <c r="D369" s="57"/>
      <c r="E369" s="28"/>
      <c r="F369" s="29">
        <v>0</v>
      </c>
      <c r="G369" s="29">
        <v>0</v>
      </c>
      <c r="H369" s="29">
        <v>0</v>
      </c>
      <c r="I369" s="29">
        <f t="shared" si="201"/>
        <v>0</v>
      </c>
      <c r="J369" s="29">
        <f t="shared" si="202"/>
        <v>0</v>
      </c>
      <c r="K369" s="26">
        <v>135910.2</v>
      </c>
      <c r="L369" s="57"/>
      <c r="M369" s="28"/>
      <c r="N369" s="29">
        <v>0</v>
      </c>
      <c r="O369" s="29">
        <v>27251</v>
      </c>
      <c r="P369" s="29">
        <v>108659.2</v>
      </c>
      <c r="Q369" s="29">
        <f t="shared" si="203"/>
        <v>135910.2</v>
      </c>
      <c r="R369" s="29">
        <f t="shared" si="204"/>
        <v>0</v>
      </c>
      <c r="S369" s="26">
        <v>206695</v>
      </c>
      <c r="T369" s="57"/>
      <c r="U369" s="28"/>
      <c r="V369" s="29">
        <v>17350</v>
      </c>
      <c r="W369" s="29">
        <v>9500</v>
      </c>
      <c r="X369" s="29">
        <v>179845</v>
      </c>
      <c r="Y369" s="29">
        <f t="shared" si="205"/>
        <v>206695</v>
      </c>
      <c r="Z369" s="29">
        <f t="shared" si="206"/>
        <v>0</v>
      </c>
      <c r="AA369" s="26">
        <v>205214.38</v>
      </c>
      <c r="AB369" s="57"/>
      <c r="AC369" s="28"/>
      <c r="AD369" s="23">
        <v>1225</v>
      </c>
      <c r="AE369" s="29">
        <v>136140</v>
      </c>
      <c r="AF369" s="29">
        <v>67154</v>
      </c>
      <c r="AG369" s="29">
        <f t="shared" si="207"/>
        <v>204519</v>
      </c>
      <c r="AH369" s="29">
        <f t="shared" si="208"/>
        <v>695.3800000000047</v>
      </c>
      <c r="AI369" s="26">
        <f t="shared" si="209"/>
        <v>547819.5800000001</v>
      </c>
      <c r="AJ369" s="63">
        <f t="shared" si="187"/>
        <v>67.15</v>
      </c>
    </row>
    <row r="370" spans="1:36" ht="63.75" customHeight="1">
      <c r="A370" s="83"/>
      <c r="B370" s="37" t="s">
        <v>144</v>
      </c>
      <c r="C370" s="26">
        <v>30117</v>
      </c>
      <c r="D370" s="57"/>
      <c r="E370" s="28"/>
      <c r="F370" s="29">
        <v>0</v>
      </c>
      <c r="G370" s="29">
        <v>30117</v>
      </c>
      <c r="H370" s="29">
        <v>0</v>
      </c>
      <c r="I370" s="29">
        <f>F370+G370+H370</f>
        <v>30117</v>
      </c>
      <c r="J370" s="29">
        <f t="shared" si="202"/>
        <v>0</v>
      </c>
      <c r="K370" s="26">
        <v>81757.85</v>
      </c>
      <c r="L370" s="57"/>
      <c r="M370" s="28"/>
      <c r="N370" s="29">
        <v>80312</v>
      </c>
      <c r="O370" s="29">
        <v>1445.85</v>
      </c>
      <c r="P370" s="29">
        <v>0</v>
      </c>
      <c r="Q370" s="29">
        <f t="shared" si="203"/>
        <v>81757.85</v>
      </c>
      <c r="R370" s="29">
        <f>K370-Q370</f>
        <v>0</v>
      </c>
      <c r="S370" s="26">
        <v>54900</v>
      </c>
      <c r="T370" s="57"/>
      <c r="U370" s="28"/>
      <c r="V370" s="29">
        <v>54900</v>
      </c>
      <c r="W370" s="29">
        <v>0</v>
      </c>
      <c r="X370" s="29">
        <v>0</v>
      </c>
      <c r="Y370" s="29">
        <f t="shared" si="205"/>
        <v>54900</v>
      </c>
      <c r="Z370" s="29">
        <f t="shared" si="206"/>
        <v>0</v>
      </c>
      <c r="AA370" s="26">
        <v>42044.16</v>
      </c>
      <c r="AB370" s="57"/>
      <c r="AC370" s="28"/>
      <c r="AD370" s="23">
        <v>0</v>
      </c>
      <c r="AE370" s="29">
        <v>11040</v>
      </c>
      <c r="AF370" s="29">
        <v>29510</v>
      </c>
      <c r="AG370" s="29">
        <f t="shared" si="207"/>
        <v>40550</v>
      </c>
      <c r="AH370" s="29">
        <f t="shared" si="208"/>
        <v>1494.1600000000035</v>
      </c>
      <c r="AI370" s="26">
        <f t="shared" si="209"/>
        <v>208819.01</v>
      </c>
      <c r="AJ370" s="63">
        <f t="shared" si="187"/>
        <v>29.51</v>
      </c>
    </row>
    <row r="371" spans="1:36" ht="48.75" customHeight="1">
      <c r="A371" s="83"/>
      <c r="B371" s="37" t="s">
        <v>145</v>
      </c>
      <c r="C371" s="26">
        <v>0</v>
      </c>
      <c r="D371" s="57"/>
      <c r="E371" s="28"/>
      <c r="F371" s="29">
        <v>0</v>
      </c>
      <c r="G371" s="29">
        <v>0</v>
      </c>
      <c r="H371" s="29">
        <v>0</v>
      </c>
      <c r="I371" s="29">
        <f>F371+G371+H371</f>
        <v>0</v>
      </c>
      <c r="J371" s="29">
        <f>C371-I371</f>
        <v>0</v>
      </c>
      <c r="K371" s="30">
        <v>0</v>
      </c>
      <c r="L371" s="57"/>
      <c r="M371" s="28"/>
      <c r="N371" s="29">
        <v>0</v>
      </c>
      <c r="O371" s="29">
        <v>0</v>
      </c>
      <c r="P371" s="29">
        <v>0</v>
      </c>
      <c r="Q371" s="29">
        <f t="shared" si="203"/>
        <v>0</v>
      </c>
      <c r="R371" s="29">
        <f>K371-Q371</f>
        <v>0</v>
      </c>
      <c r="S371" s="26">
        <v>0</v>
      </c>
      <c r="T371" s="57"/>
      <c r="U371" s="28"/>
      <c r="V371" s="31">
        <v>0</v>
      </c>
      <c r="W371" s="29">
        <v>0</v>
      </c>
      <c r="X371" s="29">
        <v>0</v>
      </c>
      <c r="Y371" s="29">
        <f t="shared" si="205"/>
        <v>0</v>
      </c>
      <c r="Z371" s="29">
        <f t="shared" si="206"/>
        <v>0</v>
      </c>
      <c r="AA371" s="26">
        <v>300000</v>
      </c>
      <c r="AB371" s="57"/>
      <c r="AC371" s="28"/>
      <c r="AD371" s="23">
        <v>0</v>
      </c>
      <c r="AE371" s="29">
        <v>0</v>
      </c>
      <c r="AF371" s="29">
        <v>0</v>
      </c>
      <c r="AG371" s="29">
        <f t="shared" si="207"/>
        <v>0</v>
      </c>
      <c r="AH371" s="29">
        <f t="shared" si="208"/>
        <v>300000</v>
      </c>
      <c r="AI371" s="26">
        <f t="shared" si="209"/>
        <v>300000</v>
      </c>
      <c r="AJ371" s="63">
        <f t="shared" si="187"/>
        <v>0</v>
      </c>
    </row>
    <row r="372" spans="1:36" ht="48.75" customHeight="1">
      <c r="A372" s="83"/>
      <c r="B372" s="37" t="s">
        <v>146</v>
      </c>
      <c r="C372" s="26">
        <v>0</v>
      </c>
      <c r="D372" s="57"/>
      <c r="E372" s="28"/>
      <c r="F372" s="29">
        <v>0</v>
      </c>
      <c r="G372" s="29">
        <v>0</v>
      </c>
      <c r="H372" s="29">
        <v>0</v>
      </c>
      <c r="I372" s="29">
        <f>F372+G372+H372</f>
        <v>0</v>
      </c>
      <c r="J372" s="29">
        <f>C372-I372</f>
        <v>0</v>
      </c>
      <c r="K372" s="30">
        <v>0</v>
      </c>
      <c r="L372" s="57"/>
      <c r="M372" s="28"/>
      <c r="N372" s="29">
        <v>0</v>
      </c>
      <c r="O372" s="29">
        <v>0</v>
      </c>
      <c r="P372" s="29">
        <v>0</v>
      </c>
      <c r="Q372" s="29">
        <f t="shared" si="203"/>
        <v>0</v>
      </c>
      <c r="R372" s="29">
        <f>K372-Q372</f>
        <v>0</v>
      </c>
      <c r="S372" s="26">
        <v>0</v>
      </c>
      <c r="T372" s="57"/>
      <c r="U372" s="28"/>
      <c r="V372" s="31">
        <v>0</v>
      </c>
      <c r="W372" s="29">
        <v>0</v>
      </c>
      <c r="X372" s="29">
        <v>0</v>
      </c>
      <c r="Y372" s="29">
        <f t="shared" si="205"/>
        <v>0</v>
      </c>
      <c r="Z372" s="29">
        <f t="shared" si="206"/>
        <v>0</v>
      </c>
      <c r="AA372" s="26">
        <v>145000</v>
      </c>
      <c r="AB372" s="57"/>
      <c r="AC372" s="28"/>
      <c r="AD372" s="23">
        <v>0</v>
      </c>
      <c r="AE372" s="29">
        <v>0</v>
      </c>
      <c r="AF372" s="29">
        <v>0</v>
      </c>
      <c r="AG372" s="29">
        <f t="shared" si="207"/>
        <v>0</v>
      </c>
      <c r="AH372" s="29">
        <f t="shared" si="208"/>
        <v>145000</v>
      </c>
      <c r="AI372" s="26">
        <f>C372+D372+K372+L372+S372+T372+AA372+AB372</f>
        <v>145000</v>
      </c>
      <c r="AJ372" s="63">
        <f t="shared" si="187"/>
        <v>0</v>
      </c>
    </row>
    <row r="373" spans="1:36" ht="48.75" customHeight="1">
      <c r="A373" s="83"/>
      <c r="B373" s="37" t="s">
        <v>147</v>
      </c>
      <c r="C373" s="26">
        <v>0</v>
      </c>
      <c r="D373" s="57"/>
      <c r="E373" s="28"/>
      <c r="F373" s="29">
        <v>0</v>
      </c>
      <c r="G373" s="29">
        <v>0</v>
      </c>
      <c r="H373" s="29">
        <v>0</v>
      </c>
      <c r="I373" s="29">
        <f>F373+G373+H373</f>
        <v>0</v>
      </c>
      <c r="J373" s="29">
        <f>C373-I373</f>
        <v>0</v>
      </c>
      <c r="K373" s="30">
        <v>0</v>
      </c>
      <c r="L373" s="57"/>
      <c r="M373" s="28"/>
      <c r="N373" s="29">
        <v>0</v>
      </c>
      <c r="O373" s="29">
        <v>0</v>
      </c>
      <c r="P373" s="29">
        <v>0</v>
      </c>
      <c r="Q373" s="29">
        <f t="shared" si="203"/>
        <v>0</v>
      </c>
      <c r="R373" s="29">
        <f>K373-Q373</f>
        <v>0</v>
      </c>
      <c r="S373" s="26">
        <v>0</v>
      </c>
      <c r="T373" s="57"/>
      <c r="U373" s="28"/>
      <c r="V373" s="31">
        <v>0</v>
      </c>
      <c r="W373" s="29">
        <v>0</v>
      </c>
      <c r="X373" s="29">
        <v>0</v>
      </c>
      <c r="Y373" s="29">
        <f t="shared" si="205"/>
        <v>0</v>
      </c>
      <c r="Z373" s="29">
        <f t="shared" si="206"/>
        <v>0</v>
      </c>
      <c r="AA373" s="26">
        <v>115000</v>
      </c>
      <c r="AB373" s="57"/>
      <c r="AC373" s="28"/>
      <c r="AD373" s="23">
        <v>0</v>
      </c>
      <c r="AE373" s="29">
        <v>0</v>
      </c>
      <c r="AF373" s="29">
        <v>0</v>
      </c>
      <c r="AG373" s="29">
        <f t="shared" si="207"/>
        <v>0</v>
      </c>
      <c r="AH373" s="29">
        <f t="shared" si="208"/>
        <v>115000</v>
      </c>
      <c r="AI373" s="26">
        <f>C373+D373+K373+L373+S373+T373+AA373+AB373</f>
        <v>115000</v>
      </c>
      <c r="AJ373" s="63">
        <f t="shared" si="187"/>
        <v>0</v>
      </c>
    </row>
    <row r="374" spans="1:36" ht="22.5" customHeight="1">
      <c r="A374" s="83"/>
      <c r="B374" s="17" t="s">
        <v>16</v>
      </c>
      <c r="C374" s="20">
        <f>C375+C376+C377+C378+C379+C380+C381+C382+C383+C384+C385+C386+C387+C388</f>
        <v>1931695.2600000002</v>
      </c>
      <c r="D374" s="20">
        <f aca="true" t="shared" si="210" ref="D374:AI374">D375+D376+D377+D378+D379+D380+D381+D382+D383+D384+D385+D386+D387+D388</f>
        <v>0</v>
      </c>
      <c r="E374" s="20">
        <f t="shared" si="210"/>
        <v>0</v>
      </c>
      <c r="F374" s="20">
        <f t="shared" si="210"/>
        <v>375460.24</v>
      </c>
      <c r="G374" s="20">
        <f t="shared" si="210"/>
        <v>1199974.83</v>
      </c>
      <c r="H374" s="20">
        <f t="shared" si="210"/>
        <v>356260.19</v>
      </c>
      <c r="I374" s="20">
        <f t="shared" si="210"/>
        <v>1931695.2600000002</v>
      </c>
      <c r="J374" s="20">
        <f t="shared" si="210"/>
        <v>0</v>
      </c>
      <c r="K374" s="20">
        <f t="shared" si="210"/>
        <v>2632447.97</v>
      </c>
      <c r="L374" s="20">
        <f t="shared" si="210"/>
        <v>0</v>
      </c>
      <c r="M374" s="20">
        <f t="shared" si="210"/>
        <v>0</v>
      </c>
      <c r="N374" s="20">
        <f t="shared" si="210"/>
        <v>990294.1399999999</v>
      </c>
      <c r="O374" s="20">
        <f t="shared" si="210"/>
        <v>410694.22</v>
      </c>
      <c r="P374" s="20">
        <f t="shared" si="210"/>
        <v>1231459.6099999999</v>
      </c>
      <c r="Q374" s="20">
        <f t="shared" si="210"/>
        <v>2632447.97</v>
      </c>
      <c r="R374" s="20">
        <f t="shared" si="210"/>
        <v>0</v>
      </c>
      <c r="S374" s="20">
        <f t="shared" si="210"/>
        <v>2140632.03</v>
      </c>
      <c r="T374" s="20">
        <f t="shared" si="210"/>
        <v>0</v>
      </c>
      <c r="U374" s="20">
        <f t="shared" si="210"/>
        <v>0</v>
      </c>
      <c r="V374" s="20">
        <f t="shared" si="210"/>
        <v>657760.73</v>
      </c>
      <c r="W374" s="20">
        <f t="shared" si="210"/>
        <v>933026.3</v>
      </c>
      <c r="X374" s="20">
        <f t="shared" si="210"/>
        <v>549845</v>
      </c>
      <c r="Y374" s="20">
        <f t="shared" si="210"/>
        <v>2140632.03</v>
      </c>
      <c r="Z374" s="20">
        <f t="shared" si="210"/>
        <v>0</v>
      </c>
      <c r="AA374" s="20">
        <f t="shared" si="210"/>
        <v>5046266.899999999</v>
      </c>
      <c r="AB374" s="20">
        <f t="shared" si="210"/>
        <v>0</v>
      </c>
      <c r="AC374" s="20">
        <f t="shared" si="210"/>
        <v>0</v>
      </c>
      <c r="AD374" s="33">
        <f t="shared" si="210"/>
        <v>1072016.2</v>
      </c>
      <c r="AE374" s="20">
        <f t="shared" si="210"/>
        <v>2040948.08</v>
      </c>
      <c r="AF374" s="20">
        <f t="shared" si="210"/>
        <v>843275.9</v>
      </c>
      <c r="AG374" s="20">
        <f t="shared" si="210"/>
        <v>3956240.18</v>
      </c>
      <c r="AH374" s="20">
        <f t="shared" si="210"/>
        <v>1090026.7199999997</v>
      </c>
      <c r="AI374" s="20">
        <f t="shared" si="210"/>
        <v>11751042.159999998</v>
      </c>
      <c r="AJ374" s="63">
        <f t="shared" si="187"/>
        <v>843.28</v>
      </c>
    </row>
    <row r="375" spans="1:36" ht="30.75" customHeight="1">
      <c r="A375" s="83"/>
      <c r="B375" s="37" t="s">
        <v>134</v>
      </c>
      <c r="C375" s="26">
        <v>122240.41</v>
      </c>
      <c r="D375" s="57"/>
      <c r="E375" s="28"/>
      <c r="F375" s="29">
        <v>63959.35</v>
      </c>
      <c r="G375" s="29">
        <v>50220</v>
      </c>
      <c r="H375" s="29">
        <v>8061.06</v>
      </c>
      <c r="I375" s="29">
        <f aca="true" t="shared" si="211" ref="I375:I383">F375+G375+H375</f>
        <v>122240.41</v>
      </c>
      <c r="J375" s="29">
        <f aca="true" t="shared" si="212" ref="J375:J385">C375-I375</f>
        <v>0</v>
      </c>
      <c r="K375" s="30">
        <v>125543.29999999999</v>
      </c>
      <c r="L375" s="57"/>
      <c r="M375" s="28"/>
      <c r="N375" s="29">
        <v>109175.9</v>
      </c>
      <c r="O375" s="29">
        <v>12535</v>
      </c>
      <c r="P375" s="29">
        <v>3832.4</v>
      </c>
      <c r="Q375" s="29">
        <f aca="true" t="shared" si="213" ref="Q375:Q388">N375+O375+P375</f>
        <v>125543.29999999999</v>
      </c>
      <c r="R375" s="29">
        <f aca="true" t="shared" si="214" ref="R375:R388">K375-Q375</f>
        <v>0</v>
      </c>
      <c r="S375" s="26">
        <v>266598.6</v>
      </c>
      <c r="T375" s="57"/>
      <c r="U375" s="28"/>
      <c r="V375" s="31">
        <v>3784.2</v>
      </c>
      <c r="W375" s="29">
        <v>165264.4</v>
      </c>
      <c r="X375" s="29">
        <v>97550</v>
      </c>
      <c r="Y375" s="29">
        <f aca="true" t="shared" si="215" ref="Y375:Y388">V375+W375+X375</f>
        <v>266598.6</v>
      </c>
      <c r="Z375" s="29">
        <f aca="true" t="shared" si="216" ref="Z375:Z388">S375-Y375</f>
        <v>0</v>
      </c>
      <c r="AA375" s="26">
        <v>322160</v>
      </c>
      <c r="AB375" s="57"/>
      <c r="AC375" s="28"/>
      <c r="AD375" s="23">
        <v>2220</v>
      </c>
      <c r="AE375" s="29">
        <v>197887.7</v>
      </c>
      <c r="AF375" s="29">
        <v>50993.8</v>
      </c>
      <c r="AG375" s="31">
        <f aca="true" t="shared" si="217" ref="AG375:AG388">AD375+AE375+AF375</f>
        <v>251101.5</v>
      </c>
      <c r="AH375" s="31">
        <f aca="true" t="shared" si="218" ref="AH375:AH388">AA375-AG375</f>
        <v>71058.5</v>
      </c>
      <c r="AI375" s="26">
        <f aca="true" t="shared" si="219" ref="AI375:AI388">C375+D375+K375+L375+S375+T375+AA375+AB375</f>
        <v>836542.3099999999</v>
      </c>
      <c r="AJ375" s="63">
        <f t="shared" si="187"/>
        <v>50.99</v>
      </c>
    </row>
    <row r="376" spans="1:36" ht="38.25" customHeight="1">
      <c r="A376" s="83"/>
      <c r="B376" s="37" t="s">
        <v>135</v>
      </c>
      <c r="C376" s="26">
        <v>135584.91</v>
      </c>
      <c r="D376" s="57"/>
      <c r="E376" s="28"/>
      <c r="F376" s="29">
        <v>74470.2</v>
      </c>
      <c r="G376" s="29">
        <v>0</v>
      </c>
      <c r="H376" s="29">
        <v>61114.71</v>
      </c>
      <c r="I376" s="29">
        <f t="shared" si="211"/>
        <v>135584.91</v>
      </c>
      <c r="J376" s="29">
        <f t="shared" si="212"/>
        <v>0</v>
      </c>
      <c r="K376" s="26">
        <v>192154.55</v>
      </c>
      <c r="L376" s="57"/>
      <c r="M376" s="28"/>
      <c r="N376" s="29">
        <v>78228.82</v>
      </c>
      <c r="O376" s="29">
        <v>87609.59</v>
      </c>
      <c r="P376" s="29">
        <v>26316.14</v>
      </c>
      <c r="Q376" s="29">
        <f t="shared" si="213"/>
        <v>192154.55</v>
      </c>
      <c r="R376" s="29">
        <f t="shared" si="214"/>
        <v>0</v>
      </c>
      <c r="S376" s="26">
        <v>51145.5</v>
      </c>
      <c r="T376" s="57"/>
      <c r="U376" s="28"/>
      <c r="V376" s="31">
        <v>20429</v>
      </c>
      <c r="W376" s="29">
        <v>25037</v>
      </c>
      <c r="X376" s="29">
        <v>5679.5</v>
      </c>
      <c r="Y376" s="29">
        <f t="shared" si="215"/>
        <v>51145.5</v>
      </c>
      <c r="Z376" s="29">
        <f t="shared" si="216"/>
        <v>0</v>
      </c>
      <c r="AA376" s="26">
        <v>129296.5</v>
      </c>
      <c r="AB376" s="57"/>
      <c r="AC376" s="28"/>
      <c r="AD376" s="23">
        <v>7850</v>
      </c>
      <c r="AE376" s="29">
        <v>68068</v>
      </c>
      <c r="AF376" s="29">
        <v>396</v>
      </c>
      <c r="AG376" s="29">
        <f t="shared" si="217"/>
        <v>76314</v>
      </c>
      <c r="AH376" s="29">
        <f t="shared" si="218"/>
        <v>52982.5</v>
      </c>
      <c r="AI376" s="26">
        <f t="shared" si="219"/>
        <v>508181.45999999996</v>
      </c>
      <c r="AJ376" s="63">
        <f t="shared" si="187"/>
        <v>0.4</v>
      </c>
    </row>
    <row r="377" spans="1:36" ht="26.25" customHeight="1">
      <c r="A377" s="83"/>
      <c r="B377" s="37" t="s">
        <v>136</v>
      </c>
      <c r="C377" s="26">
        <v>155184.87</v>
      </c>
      <c r="D377" s="57"/>
      <c r="E377" s="28"/>
      <c r="F377" s="29">
        <v>93622</v>
      </c>
      <c r="G377" s="29">
        <v>34267.53</v>
      </c>
      <c r="H377" s="29">
        <v>27295.34</v>
      </c>
      <c r="I377" s="29">
        <f t="shared" si="211"/>
        <v>155184.87</v>
      </c>
      <c r="J377" s="29">
        <f t="shared" si="212"/>
        <v>0</v>
      </c>
      <c r="K377" s="26">
        <v>309901.41000000003</v>
      </c>
      <c r="L377" s="57"/>
      <c r="M377" s="28"/>
      <c r="N377" s="29">
        <v>212569.89</v>
      </c>
      <c r="O377" s="29">
        <v>11985.68</v>
      </c>
      <c r="P377" s="29">
        <v>85345.84</v>
      </c>
      <c r="Q377" s="29">
        <f t="shared" si="213"/>
        <v>309901.41000000003</v>
      </c>
      <c r="R377" s="29">
        <f t="shared" si="214"/>
        <v>0</v>
      </c>
      <c r="S377" s="26">
        <v>79698.05</v>
      </c>
      <c r="T377" s="57"/>
      <c r="U377" s="28"/>
      <c r="V377" s="31">
        <v>1254.55</v>
      </c>
      <c r="W377" s="29">
        <v>78443.5</v>
      </c>
      <c r="X377" s="29">
        <v>0</v>
      </c>
      <c r="Y377" s="29">
        <f t="shared" si="215"/>
        <v>79698.05</v>
      </c>
      <c r="Z377" s="29">
        <f t="shared" si="216"/>
        <v>0</v>
      </c>
      <c r="AA377" s="26">
        <v>307828.5</v>
      </c>
      <c r="AB377" s="57"/>
      <c r="AC377" s="28"/>
      <c r="AD377" s="23">
        <v>17057.7</v>
      </c>
      <c r="AE377" s="29">
        <v>211314.85</v>
      </c>
      <c r="AF377" s="29">
        <v>639.2</v>
      </c>
      <c r="AG377" s="29">
        <f t="shared" si="217"/>
        <v>229011.75000000003</v>
      </c>
      <c r="AH377" s="29">
        <f t="shared" si="218"/>
        <v>78816.74999999997</v>
      </c>
      <c r="AI377" s="26">
        <f t="shared" si="219"/>
        <v>852612.8300000001</v>
      </c>
      <c r="AJ377" s="63">
        <f t="shared" si="187"/>
        <v>0.64</v>
      </c>
    </row>
    <row r="378" spans="1:36" ht="26.25" customHeight="1">
      <c r="A378" s="83"/>
      <c r="B378" s="37" t="s">
        <v>137</v>
      </c>
      <c r="C378" s="26">
        <v>0</v>
      </c>
      <c r="D378" s="57"/>
      <c r="E378" s="28"/>
      <c r="F378" s="29">
        <v>0</v>
      </c>
      <c r="G378" s="29">
        <v>0</v>
      </c>
      <c r="H378" s="29">
        <v>0</v>
      </c>
      <c r="I378" s="29">
        <f t="shared" si="211"/>
        <v>0</v>
      </c>
      <c r="J378" s="29">
        <f t="shared" si="212"/>
        <v>0</v>
      </c>
      <c r="K378" s="26">
        <v>21075.48</v>
      </c>
      <c r="L378" s="57"/>
      <c r="M378" s="28"/>
      <c r="N378" s="29">
        <v>425.43</v>
      </c>
      <c r="O378" s="29">
        <v>0</v>
      </c>
      <c r="P378" s="29">
        <v>20650.05</v>
      </c>
      <c r="Q378" s="29">
        <f t="shared" si="213"/>
        <v>21075.48</v>
      </c>
      <c r="R378" s="29">
        <f t="shared" si="214"/>
        <v>0</v>
      </c>
      <c r="S378" s="26">
        <v>0</v>
      </c>
      <c r="T378" s="57"/>
      <c r="U378" s="28"/>
      <c r="V378" s="29">
        <v>0</v>
      </c>
      <c r="W378" s="29">
        <v>0</v>
      </c>
      <c r="X378" s="29">
        <v>0</v>
      </c>
      <c r="Y378" s="29">
        <f t="shared" si="215"/>
        <v>0</v>
      </c>
      <c r="Z378" s="29">
        <f t="shared" si="216"/>
        <v>0</v>
      </c>
      <c r="AA378" s="26">
        <v>10345.36</v>
      </c>
      <c r="AB378" s="57"/>
      <c r="AC378" s="28"/>
      <c r="AD378" s="23">
        <v>0</v>
      </c>
      <c r="AE378" s="29">
        <v>0</v>
      </c>
      <c r="AF378" s="29">
        <v>3025.6</v>
      </c>
      <c r="AG378" s="29">
        <f t="shared" si="217"/>
        <v>3025.6</v>
      </c>
      <c r="AH378" s="29">
        <f t="shared" si="218"/>
        <v>7319.76</v>
      </c>
      <c r="AI378" s="26">
        <f t="shared" si="219"/>
        <v>31420.84</v>
      </c>
      <c r="AJ378" s="63">
        <f t="shared" si="187"/>
        <v>3.03</v>
      </c>
    </row>
    <row r="379" spans="1:36" ht="36">
      <c r="A379" s="83"/>
      <c r="B379" s="37" t="s">
        <v>138</v>
      </c>
      <c r="C379" s="26">
        <v>9112.400000000001</v>
      </c>
      <c r="D379" s="57"/>
      <c r="E379" s="28"/>
      <c r="F379" s="29">
        <v>0</v>
      </c>
      <c r="G379" s="29">
        <v>9112.4</v>
      </c>
      <c r="H379" s="29">
        <v>0</v>
      </c>
      <c r="I379" s="29">
        <f t="shared" si="211"/>
        <v>9112.4</v>
      </c>
      <c r="J379" s="29">
        <f t="shared" si="212"/>
        <v>0</v>
      </c>
      <c r="K379" s="26">
        <v>37621.8</v>
      </c>
      <c r="L379" s="57"/>
      <c r="M379" s="28"/>
      <c r="N379" s="29">
        <v>7854</v>
      </c>
      <c r="O379" s="29">
        <v>16966.4</v>
      </c>
      <c r="P379" s="29">
        <v>12801.4</v>
      </c>
      <c r="Q379" s="29">
        <f t="shared" si="213"/>
        <v>37621.8</v>
      </c>
      <c r="R379" s="29">
        <f t="shared" si="214"/>
        <v>0</v>
      </c>
      <c r="S379" s="26">
        <v>23320</v>
      </c>
      <c r="T379" s="57"/>
      <c r="U379" s="28"/>
      <c r="V379" s="29">
        <v>8360</v>
      </c>
      <c r="W379" s="29">
        <v>6600</v>
      </c>
      <c r="X379" s="29">
        <v>8360</v>
      </c>
      <c r="Y379" s="29">
        <f t="shared" si="215"/>
        <v>23320</v>
      </c>
      <c r="Z379" s="29">
        <f t="shared" si="216"/>
        <v>0</v>
      </c>
      <c r="AA379" s="26">
        <v>33833.47</v>
      </c>
      <c r="AB379" s="57"/>
      <c r="AC379" s="28"/>
      <c r="AD379" s="23">
        <v>0</v>
      </c>
      <c r="AE379" s="29">
        <v>33440</v>
      </c>
      <c r="AF379" s="29">
        <v>0</v>
      </c>
      <c r="AG379" s="29">
        <f t="shared" si="217"/>
        <v>33440</v>
      </c>
      <c r="AH379" s="29">
        <f t="shared" si="218"/>
        <v>393.47000000000116</v>
      </c>
      <c r="AI379" s="26">
        <f t="shared" si="219"/>
        <v>103887.67000000001</v>
      </c>
      <c r="AJ379" s="63">
        <f t="shared" si="187"/>
        <v>0</v>
      </c>
    </row>
    <row r="380" spans="1:36" ht="45" customHeight="1">
      <c r="A380" s="83"/>
      <c r="B380" s="37" t="s">
        <v>139</v>
      </c>
      <c r="C380" s="26">
        <v>389562.09</v>
      </c>
      <c r="D380" s="57"/>
      <c r="E380" s="28"/>
      <c r="F380" s="29">
        <v>0</v>
      </c>
      <c r="G380" s="29">
        <v>301654.9</v>
      </c>
      <c r="H380" s="29">
        <v>87907.19</v>
      </c>
      <c r="I380" s="29">
        <f t="shared" si="211"/>
        <v>389562.09</v>
      </c>
      <c r="J380" s="29">
        <f t="shared" si="212"/>
        <v>0</v>
      </c>
      <c r="K380" s="26">
        <v>739496.5599999999</v>
      </c>
      <c r="L380" s="57"/>
      <c r="M380" s="28"/>
      <c r="N380" s="29">
        <v>441108.4</v>
      </c>
      <c r="O380" s="29">
        <v>231860.31</v>
      </c>
      <c r="P380" s="29">
        <v>66527.85</v>
      </c>
      <c r="Q380" s="29">
        <f t="shared" si="213"/>
        <v>739496.5599999999</v>
      </c>
      <c r="R380" s="29">
        <f t="shared" si="214"/>
        <v>0</v>
      </c>
      <c r="S380" s="26">
        <v>813956.1799999999</v>
      </c>
      <c r="T380" s="57"/>
      <c r="U380" s="28"/>
      <c r="V380" s="31">
        <v>409202.38</v>
      </c>
      <c r="W380" s="29">
        <v>92248.3</v>
      </c>
      <c r="X380" s="29">
        <v>312505.5</v>
      </c>
      <c r="Y380" s="29">
        <f t="shared" si="215"/>
        <v>813956.1799999999</v>
      </c>
      <c r="Z380" s="29">
        <f t="shared" si="216"/>
        <v>0</v>
      </c>
      <c r="AA380" s="26">
        <v>2099778.06</v>
      </c>
      <c r="AB380" s="57"/>
      <c r="AC380" s="28"/>
      <c r="AD380" s="23">
        <v>933808.5</v>
      </c>
      <c r="AE380" s="29">
        <v>362803.6</v>
      </c>
      <c r="AF380" s="29">
        <v>759721.3</v>
      </c>
      <c r="AG380" s="29">
        <f t="shared" si="217"/>
        <v>2056333.4000000001</v>
      </c>
      <c r="AH380" s="29">
        <f t="shared" si="218"/>
        <v>43444.659999999916</v>
      </c>
      <c r="AI380" s="26">
        <f t="shared" si="219"/>
        <v>4042792.8899999997</v>
      </c>
      <c r="AJ380" s="63">
        <f t="shared" si="187"/>
        <v>759.72</v>
      </c>
    </row>
    <row r="381" spans="1:36" ht="26.25" customHeight="1">
      <c r="A381" s="83"/>
      <c r="B381" s="37" t="s">
        <v>140</v>
      </c>
      <c r="C381" s="26">
        <v>6069</v>
      </c>
      <c r="D381" s="57"/>
      <c r="E381" s="28"/>
      <c r="F381" s="29">
        <v>0</v>
      </c>
      <c r="G381" s="29">
        <v>0</v>
      </c>
      <c r="H381" s="29">
        <v>6069</v>
      </c>
      <c r="I381" s="29">
        <f t="shared" si="211"/>
        <v>6069</v>
      </c>
      <c r="J381" s="29">
        <f t="shared" si="212"/>
        <v>0</v>
      </c>
      <c r="K381" s="26">
        <v>16660</v>
      </c>
      <c r="L381" s="57"/>
      <c r="M381" s="28"/>
      <c r="N381" s="29">
        <v>0</v>
      </c>
      <c r="O381" s="29">
        <v>16660</v>
      </c>
      <c r="P381" s="29">
        <v>0</v>
      </c>
      <c r="Q381" s="29">
        <f t="shared" si="213"/>
        <v>16660</v>
      </c>
      <c r="R381" s="29">
        <f t="shared" si="214"/>
        <v>0</v>
      </c>
      <c r="S381" s="26">
        <v>16315</v>
      </c>
      <c r="T381" s="57"/>
      <c r="U381" s="28"/>
      <c r="V381" s="29">
        <v>0</v>
      </c>
      <c r="W381" s="29">
        <v>16315</v>
      </c>
      <c r="X381" s="29">
        <v>0</v>
      </c>
      <c r="Y381" s="29">
        <f t="shared" si="215"/>
        <v>16315</v>
      </c>
      <c r="Z381" s="29">
        <f t="shared" si="216"/>
        <v>0</v>
      </c>
      <c r="AA381" s="26">
        <v>47304.84</v>
      </c>
      <c r="AB381" s="57"/>
      <c r="AC381" s="28"/>
      <c r="AD381" s="23">
        <v>0</v>
      </c>
      <c r="AE381" s="29">
        <v>0</v>
      </c>
      <c r="AF381" s="29">
        <v>21900</v>
      </c>
      <c r="AG381" s="29">
        <f t="shared" si="217"/>
        <v>21900</v>
      </c>
      <c r="AH381" s="29">
        <f t="shared" si="218"/>
        <v>25404.839999999997</v>
      </c>
      <c r="AI381" s="26">
        <f t="shared" si="219"/>
        <v>86348.84</v>
      </c>
      <c r="AJ381" s="63">
        <f t="shared" si="187"/>
        <v>21.9</v>
      </c>
    </row>
    <row r="382" spans="1:36" ht="54" customHeight="1">
      <c r="A382" s="83"/>
      <c r="B382" s="37" t="s">
        <v>141</v>
      </c>
      <c r="C382" s="26">
        <v>0</v>
      </c>
      <c r="D382" s="57"/>
      <c r="E382" s="28"/>
      <c r="F382" s="29">
        <v>0</v>
      </c>
      <c r="G382" s="29">
        <v>0</v>
      </c>
      <c r="H382" s="29">
        <v>0</v>
      </c>
      <c r="I382" s="29">
        <f t="shared" si="211"/>
        <v>0</v>
      </c>
      <c r="J382" s="29">
        <f t="shared" si="212"/>
        <v>0</v>
      </c>
      <c r="K382" s="26">
        <v>0</v>
      </c>
      <c r="L382" s="57"/>
      <c r="M382" s="28"/>
      <c r="N382" s="29">
        <v>0</v>
      </c>
      <c r="O382" s="29">
        <v>0</v>
      </c>
      <c r="P382" s="29">
        <v>0</v>
      </c>
      <c r="Q382" s="29">
        <f t="shared" si="213"/>
        <v>0</v>
      </c>
      <c r="R382" s="29">
        <f t="shared" si="214"/>
        <v>0</v>
      </c>
      <c r="S382" s="26">
        <v>0</v>
      </c>
      <c r="T382" s="57"/>
      <c r="U382" s="28"/>
      <c r="V382" s="31">
        <v>0</v>
      </c>
      <c r="W382" s="29">
        <v>0</v>
      </c>
      <c r="X382" s="29">
        <v>0</v>
      </c>
      <c r="Y382" s="29">
        <f t="shared" si="215"/>
        <v>0</v>
      </c>
      <c r="Z382" s="29">
        <f t="shared" si="216"/>
        <v>0</v>
      </c>
      <c r="AA382" s="26">
        <v>219613.58</v>
      </c>
      <c r="AB382" s="57"/>
      <c r="AC382" s="28"/>
      <c r="AD382" s="23">
        <v>0</v>
      </c>
      <c r="AE382" s="29">
        <v>213000</v>
      </c>
      <c r="AF382" s="29">
        <v>0</v>
      </c>
      <c r="AG382" s="29">
        <f t="shared" si="217"/>
        <v>213000</v>
      </c>
      <c r="AH382" s="29">
        <f t="shared" si="218"/>
        <v>6613.579999999987</v>
      </c>
      <c r="AI382" s="26">
        <f t="shared" si="219"/>
        <v>219613.58</v>
      </c>
      <c r="AJ382" s="63">
        <f t="shared" si="187"/>
        <v>0</v>
      </c>
    </row>
    <row r="383" spans="1:36" ht="79.5" customHeight="1">
      <c r="A383" s="83"/>
      <c r="B383" s="37" t="s">
        <v>142</v>
      </c>
      <c r="C383" s="26">
        <v>801150</v>
      </c>
      <c r="D383" s="57"/>
      <c r="E383" s="28"/>
      <c r="F383" s="29">
        <v>0</v>
      </c>
      <c r="G383" s="29">
        <v>801150</v>
      </c>
      <c r="H383" s="29">
        <v>0</v>
      </c>
      <c r="I383" s="29">
        <f t="shared" si="211"/>
        <v>801150</v>
      </c>
      <c r="J383" s="29">
        <f t="shared" si="212"/>
        <v>0</v>
      </c>
      <c r="K383" s="30">
        <v>874153</v>
      </c>
      <c r="L383" s="57"/>
      <c r="M383" s="28"/>
      <c r="N383" s="29">
        <v>0</v>
      </c>
      <c r="O383" s="29">
        <v>0</v>
      </c>
      <c r="P383" s="29">
        <v>874153</v>
      </c>
      <c r="Q383" s="29">
        <f t="shared" si="213"/>
        <v>874153</v>
      </c>
      <c r="R383" s="29">
        <f t="shared" si="214"/>
        <v>0</v>
      </c>
      <c r="S383" s="26">
        <v>525695.6</v>
      </c>
      <c r="T383" s="57"/>
      <c r="U383" s="28"/>
      <c r="V383" s="29">
        <v>0</v>
      </c>
      <c r="W383" s="29">
        <v>525695.6</v>
      </c>
      <c r="X383" s="29">
        <v>0</v>
      </c>
      <c r="Y383" s="29">
        <f t="shared" si="215"/>
        <v>525695.6</v>
      </c>
      <c r="Z383" s="29">
        <f t="shared" si="216"/>
        <v>0</v>
      </c>
      <c r="AA383" s="26">
        <v>1245038.93</v>
      </c>
      <c r="AB383" s="57"/>
      <c r="AC383" s="28"/>
      <c r="AD383" s="23">
        <v>105000</v>
      </c>
      <c r="AE383" s="29">
        <v>764438.93</v>
      </c>
      <c r="AF383" s="29">
        <v>0</v>
      </c>
      <c r="AG383" s="29">
        <f t="shared" si="217"/>
        <v>869438.93</v>
      </c>
      <c r="AH383" s="29">
        <f t="shared" si="218"/>
        <v>375599.9999999999</v>
      </c>
      <c r="AI383" s="26">
        <f t="shared" si="219"/>
        <v>3446037.5300000003</v>
      </c>
      <c r="AJ383" s="63">
        <f t="shared" si="187"/>
        <v>0</v>
      </c>
    </row>
    <row r="384" spans="1:36" ht="53.25" customHeight="1">
      <c r="A384" s="83"/>
      <c r="B384" s="37" t="s">
        <v>143</v>
      </c>
      <c r="C384" s="26">
        <v>285541.58</v>
      </c>
      <c r="D384" s="57"/>
      <c r="E384" s="28"/>
      <c r="F384" s="29">
        <v>143408.69</v>
      </c>
      <c r="G384" s="29">
        <v>3570</v>
      </c>
      <c r="H384" s="29">
        <v>138562.89</v>
      </c>
      <c r="I384" s="29">
        <f>F384+G384+H384</f>
        <v>285541.58</v>
      </c>
      <c r="J384" s="29">
        <f t="shared" si="212"/>
        <v>0</v>
      </c>
      <c r="K384" s="26">
        <v>261341.87</v>
      </c>
      <c r="L384" s="57"/>
      <c r="M384" s="28"/>
      <c r="N384" s="29">
        <v>140931.7</v>
      </c>
      <c r="O384" s="29">
        <v>33077.24</v>
      </c>
      <c r="P384" s="29">
        <v>87332.93</v>
      </c>
      <c r="Q384" s="29">
        <f t="shared" si="213"/>
        <v>261341.87</v>
      </c>
      <c r="R384" s="29">
        <f t="shared" si="214"/>
        <v>0</v>
      </c>
      <c r="S384" s="26">
        <v>251403.1</v>
      </c>
      <c r="T384" s="57"/>
      <c r="U384" s="28"/>
      <c r="V384" s="29">
        <v>214730.6</v>
      </c>
      <c r="W384" s="29">
        <v>23422.5</v>
      </c>
      <c r="X384" s="29">
        <v>13250</v>
      </c>
      <c r="Y384" s="29">
        <f t="shared" si="215"/>
        <v>251403.1</v>
      </c>
      <c r="Z384" s="29">
        <f t="shared" si="216"/>
        <v>0</v>
      </c>
      <c r="AA384" s="26">
        <v>285063.81</v>
      </c>
      <c r="AB384" s="57"/>
      <c r="AC384" s="28"/>
      <c r="AD384" s="23">
        <v>6080</v>
      </c>
      <c r="AE384" s="29">
        <v>167995</v>
      </c>
      <c r="AF384" s="29">
        <v>6600</v>
      </c>
      <c r="AG384" s="29">
        <f t="shared" si="217"/>
        <v>180675</v>
      </c>
      <c r="AH384" s="29">
        <f t="shared" si="218"/>
        <v>104388.81</v>
      </c>
      <c r="AI384" s="26">
        <f t="shared" si="219"/>
        <v>1083350.3599999999</v>
      </c>
      <c r="AJ384" s="63">
        <f t="shared" si="187"/>
        <v>6.6</v>
      </c>
    </row>
    <row r="385" spans="1:36" ht="62.25" customHeight="1">
      <c r="A385" s="83"/>
      <c r="B385" s="37" t="s">
        <v>144</v>
      </c>
      <c r="C385" s="26">
        <v>27250</v>
      </c>
      <c r="D385" s="57"/>
      <c r="E385" s="28"/>
      <c r="F385" s="29">
        <v>0</v>
      </c>
      <c r="G385" s="29">
        <v>0</v>
      </c>
      <c r="H385" s="29">
        <v>27250</v>
      </c>
      <c r="I385" s="29">
        <f>F385+G385+H385</f>
        <v>27250</v>
      </c>
      <c r="J385" s="29">
        <f t="shared" si="212"/>
        <v>0</v>
      </c>
      <c r="K385" s="26">
        <v>54500</v>
      </c>
      <c r="L385" s="57"/>
      <c r="M385" s="28"/>
      <c r="N385" s="29">
        <v>0</v>
      </c>
      <c r="O385" s="29">
        <v>0</v>
      </c>
      <c r="P385" s="29">
        <v>54500</v>
      </c>
      <c r="Q385" s="29">
        <f t="shared" si="213"/>
        <v>54500</v>
      </c>
      <c r="R385" s="29">
        <f t="shared" si="214"/>
        <v>0</v>
      </c>
      <c r="S385" s="26">
        <v>112500</v>
      </c>
      <c r="T385" s="57"/>
      <c r="U385" s="28"/>
      <c r="V385" s="29">
        <v>0</v>
      </c>
      <c r="W385" s="29">
        <v>0</v>
      </c>
      <c r="X385" s="29">
        <v>112500</v>
      </c>
      <c r="Y385" s="29">
        <f t="shared" si="215"/>
        <v>112500</v>
      </c>
      <c r="Z385" s="29">
        <f t="shared" si="216"/>
        <v>0</v>
      </c>
      <c r="AA385" s="26">
        <v>46003.85</v>
      </c>
      <c r="AB385" s="57"/>
      <c r="AC385" s="28"/>
      <c r="AD385" s="23">
        <v>0</v>
      </c>
      <c r="AE385" s="29">
        <v>22000</v>
      </c>
      <c r="AF385" s="29">
        <v>0</v>
      </c>
      <c r="AG385" s="29">
        <f t="shared" si="217"/>
        <v>22000</v>
      </c>
      <c r="AH385" s="29">
        <f t="shared" si="218"/>
        <v>24003.85</v>
      </c>
      <c r="AI385" s="26">
        <f t="shared" si="219"/>
        <v>240253.85</v>
      </c>
      <c r="AJ385" s="63">
        <f t="shared" si="187"/>
        <v>0</v>
      </c>
    </row>
    <row r="386" spans="1:36" ht="48.75" customHeight="1">
      <c r="A386" s="83"/>
      <c r="B386" s="37" t="s">
        <v>145</v>
      </c>
      <c r="C386" s="26">
        <v>0</v>
      </c>
      <c r="D386" s="57"/>
      <c r="E386" s="28"/>
      <c r="F386" s="29">
        <v>0</v>
      </c>
      <c r="G386" s="29">
        <v>0</v>
      </c>
      <c r="H386" s="29">
        <v>0</v>
      </c>
      <c r="I386" s="29">
        <f>F386+G386+H386</f>
        <v>0</v>
      </c>
      <c r="J386" s="29">
        <f>C386-I386</f>
        <v>0</v>
      </c>
      <c r="K386" s="30">
        <v>0</v>
      </c>
      <c r="L386" s="57"/>
      <c r="M386" s="28"/>
      <c r="N386" s="29">
        <v>0</v>
      </c>
      <c r="O386" s="29">
        <v>0</v>
      </c>
      <c r="P386" s="29">
        <v>0</v>
      </c>
      <c r="Q386" s="29">
        <f t="shared" si="213"/>
        <v>0</v>
      </c>
      <c r="R386" s="29">
        <f t="shared" si="214"/>
        <v>0</v>
      </c>
      <c r="S386" s="26">
        <v>0</v>
      </c>
      <c r="T386" s="57"/>
      <c r="U386" s="28"/>
      <c r="V386" s="31">
        <v>0</v>
      </c>
      <c r="W386" s="29">
        <v>0</v>
      </c>
      <c r="X386" s="29">
        <v>0</v>
      </c>
      <c r="Y386" s="29">
        <f t="shared" si="215"/>
        <v>0</v>
      </c>
      <c r="Z386" s="29">
        <f t="shared" si="216"/>
        <v>0</v>
      </c>
      <c r="AA386" s="26">
        <v>300000</v>
      </c>
      <c r="AB386" s="57"/>
      <c r="AC386" s="28"/>
      <c r="AD386" s="23">
        <v>0</v>
      </c>
      <c r="AE386" s="29">
        <v>0</v>
      </c>
      <c r="AF386" s="29">
        <v>0</v>
      </c>
      <c r="AG386" s="29">
        <f t="shared" si="217"/>
        <v>0</v>
      </c>
      <c r="AH386" s="29">
        <f t="shared" si="218"/>
        <v>300000</v>
      </c>
      <c r="AI386" s="26">
        <f t="shared" si="219"/>
        <v>300000</v>
      </c>
      <c r="AJ386" s="63">
        <f aca="true" t="shared" si="220" ref="AJ386:AJ449">ROUND(AF386/1000,2)</f>
        <v>0</v>
      </c>
    </row>
    <row r="387" spans="1:36" ht="48.75" customHeight="1">
      <c r="A387" s="83"/>
      <c r="B387" s="37" t="s">
        <v>146</v>
      </c>
      <c r="C387" s="26">
        <v>0</v>
      </c>
      <c r="D387" s="57"/>
      <c r="E387" s="28"/>
      <c r="F387" s="29">
        <v>0</v>
      </c>
      <c r="G387" s="29">
        <v>0</v>
      </c>
      <c r="H387" s="29">
        <v>0</v>
      </c>
      <c r="I387" s="29">
        <f>F387+G387+H387</f>
        <v>0</v>
      </c>
      <c r="J387" s="29">
        <f>C387-I387</f>
        <v>0</v>
      </c>
      <c r="K387" s="30">
        <v>0</v>
      </c>
      <c r="L387" s="57"/>
      <c r="M387" s="28"/>
      <c r="N387" s="29">
        <v>0</v>
      </c>
      <c r="O387" s="29">
        <v>0</v>
      </c>
      <c r="P387" s="29">
        <v>0</v>
      </c>
      <c r="Q387" s="29">
        <f t="shared" si="213"/>
        <v>0</v>
      </c>
      <c r="R387" s="29">
        <f t="shared" si="214"/>
        <v>0</v>
      </c>
      <c r="S387" s="26">
        <v>0</v>
      </c>
      <c r="T387" s="57"/>
      <c r="U387" s="28"/>
      <c r="V387" s="31">
        <v>0</v>
      </c>
      <c r="W387" s="29">
        <v>0</v>
      </c>
      <c r="X387" s="29">
        <v>0</v>
      </c>
      <c r="Y387" s="29">
        <f t="shared" si="215"/>
        <v>0</v>
      </c>
      <c r="Z387" s="29">
        <f t="shared" si="216"/>
        <v>0</v>
      </c>
      <c r="AA387" s="26">
        <v>0</v>
      </c>
      <c r="AB387" s="57"/>
      <c r="AC387" s="28"/>
      <c r="AD387" s="23">
        <v>0</v>
      </c>
      <c r="AE387" s="29">
        <v>0</v>
      </c>
      <c r="AF387" s="29">
        <v>0</v>
      </c>
      <c r="AG387" s="29">
        <f t="shared" si="217"/>
        <v>0</v>
      </c>
      <c r="AH387" s="29">
        <f t="shared" si="218"/>
        <v>0</v>
      </c>
      <c r="AI387" s="26">
        <f t="shared" si="219"/>
        <v>0</v>
      </c>
      <c r="AJ387" s="63">
        <f t="shared" si="220"/>
        <v>0</v>
      </c>
    </row>
    <row r="388" spans="1:36" ht="48.75" customHeight="1">
      <c r="A388" s="83"/>
      <c r="B388" s="37" t="s">
        <v>147</v>
      </c>
      <c r="C388" s="26">
        <v>0</v>
      </c>
      <c r="D388" s="57"/>
      <c r="E388" s="28"/>
      <c r="F388" s="29">
        <v>0</v>
      </c>
      <c r="G388" s="29">
        <v>0</v>
      </c>
      <c r="H388" s="29">
        <v>0</v>
      </c>
      <c r="I388" s="29">
        <f>F388+G388+H388</f>
        <v>0</v>
      </c>
      <c r="J388" s="29">
        <f>C388-I388</f>
        <v>0</v>
      </c>
      <c r="K388" s="30">
        <v>0</v>
      </c>
      <c r="L388" s="57"/>
      <c r="M388" s="28"/>
      <c r="N388" s="29">
        <v>0</v>
      </c>
      <c r="O388" s="29">
        <v>0</v>
      </c>
      <c r="P388" s="29">
        <v>0</v>
      </c>
      <c r="Q388" s="29">
        <f t="shared" si="213"/>
        <v>0</v>
      </c>
      <c r="R388" s="29">
        <f t="shared" si="214"/>
        <v>0</v>
      </c>
      <c r="S388" s="26">
        <v>0</v>
      </c>
      <c r="T388" s="57"/>
      <c r="U388" s="28"/>
      <c r="V388" s="31">
        <v>0</v>
      </c>
      <c r="W388" s="29">
        <v>0</v>
      </c>
      <c r="X388" s="29">
        <v>0</v>
      </c>
      <c r="Y388" s="29">
        <f t="shared" si="215"/>
        <v>0</v>
      </c>
      <c r="Z388" s="29">
        <f t="shared" si="216"/>
        <v>0</v>
      </c>
      <c r="AA388" s="26">
        <v>0</v>
      </c>
      <c r="AB388" s="57"/>
      <c r="AC388" s="28"/>
      <c r="AD388" s="23">
        <v>0</v>
      </c>
      <c r="AE388" s="29">
        <v>0</v>
      </c>
      <c r="AF388" s="29">
        <v>0</v>
      </c>
      <c r="AG388" s="29">
        <f t="shared" si="217"/>
        <v>0</v>
      </c>
      <c r="AH388" s="29">
        <f t="shared" si="218"/>
        <v>0</v>
      </c>
      <c r="AI388" s="26">
        <f t="shared" si="219"/>
        <v>0</v>
      </c>
      <c r="AJ388" s="63">
        <f t="shared" si="220"/>
        <v>0</v>
      </c>
    </row>
    <row r="389" spans="1:36" ht="25.5" customHeight="1">
      <c r="A389" s="83"/>
      <c r="B389" s="17" t="s">
        <v>41</v>
      </c>
      <c r="C389" s="20">
        <f>C390+C391+C392+C393+C394+C395+C396+C397+C398+C399+C400+C401+C402</f>
        <v>3333012.46</v>
      </c>
      <c r="D389" s="20">
        <f aca="true" t="shared" si="221" ref="D389:AI389">D390+D391+D392+D393+D394+D395+D396+D397+D398+D399+D400+D401+D402</f>
        <v>15700.269999999999</v>
      </c>
      <c r="E389" s="20">
        <f t="shared" si="221"/>
        <v>15700.269999999999</v>
      </c>
      <c r="F389" s="20">
        <f t="shared" si="221"/>
        <v>1110020.26</v>
      </c>
      <c r="G389" s="20">
        <f t="shared" si="221"/>
        <v>607590</v>
      </c>
      <c r="H389" s="20">
        <f t="shared" si="221"/>
        <v>1615402.2</v>
      </c>
      <c r="I389" s="20">
        <f t="shared" si="221"/>
        <v>3333012.46</v>
      </c>
      <c r="J389" s="20">
        <f t="shared" si="221"/>
        <v>0</v>
      </c>
      <c r="K389" s="20">
        <f t="shared" si="221"/>
        <v>4434824.4399999995</v>
      </c>
      <c r="L389" s="20">
        <f t="shared" si="221"/>
        <v>33187.11</v>
      </c>
      <c r="M389" s="20">
        <f t="shared" si="221"/>
        <v>33187.11</v>
      </c>
      <c r="N389" s="20">
        <f t="shared" si="221"/>
        <v>1184859.9200000002</v>
      </c>
      <c r="O389" s="20">
        <f t="shared" si="221"/>
        <v>2629096.0100000002</v>
      </c>
      <c r="P389" s="20">
        <f t="shared" si="221"/>
        <v>620868.51</v>
      </c>
      <c r="Q389" s="20">
        <f t="shared" si="221"/>
        <v>4434824.4399999995</v>
      </c>
      <c r="R389" s="20">
        <f t="shared" si="221"/>
        <v>0</v>
      </c>
      <c r="S389" s="20">
        <f t="shared" si="221"/>
        <v>2615038.7</v>
      </c>
      <c r="T389" s="20">
        <f t="shared" si="221"/>
        <v>0</v>
      </c>
      <c r="U389" s="20">
        <f t="shared" si="221"/>
        <v>0</v>
      </c>
      <c r="V389" s="20">
        <f t="shared" si="221"/>
        <v>1260015.55</v>
      </c>
      <c r="W389" s="20">
        <f t="shared" si="221"/>
        <v>982524.5499999999</v>
      </c>
      <c r="X389" s="20">
        <f t="shared" si="221"/>
        <v>372498.6</v>
      </c>
      <c r="Y389" s="20">
        <f t="shared" si="221"/>
        <v>2615038.7</v>
      </c>
      <c r="Z389" s="20">
        <f t="shared" si="221"/>
        <v>0</v>
      </c>
      <c r="AA389" s="20">
        <f t="shared" si="221"/>
        <v>5361353.84</v>
      </c>
      <c r="AB389" s="20">
        <f t="shared" si="221"/>
        <v>7773.93</v>
      </c>
      <c r="AC389" s="20">
        <f t="shared" si="221"/>
        <v>7773.93</v>
      </c>
      <c r="AD389" s="33">
        <f t="shared" si="221"/>
        <v>961832</v>
      </c>
      <c r="AE389" s="20">
        <f t="shared" si="221"/>
        <v>1060130.3900000001</v>
      </c>
      <c r="AF389" s="20">
        <f t="shared" si="221"/>
        <v>2729394.6</v>
      </c>
      <c r="AG389" s="20">
        <f t="shared" si="221"/>
        <v>4751356.99</v>
      </c>
      <c r="AH389" s="20">
        <f t="shared" si="221"/>
        <v>609996.8500000001</v>
      </c>
      <c r="AI389" s="20">
        <f t="shared" si="221"/>
        <v>15800890.75</v>
      </c>
      <c r="AJ389" s="63">
        <f t="shared" si="220"/>
        <v>2729.39</v>
      </c>
    </row>
    <row r="390" spans="1:36" ht="34.5" customHeight="1">
      <c r="A390" s="83"/>
      <c r="B390" s="37" t="s">
        <v>134</v>
      </c>
      <c r="C390" s="26">
        <v>257562.08</v>
      </c>
      <c r="D390" s="57">
        <v>256.63</v>
      </c>
      <c r="E390" s="28">
        <v>256.63</v>
      </c>
      <c r="F390" s="29">
        <v>0</v>
      </c>
      <c r="G390" s="29">
        <v>249479.47999999998</v>
      </c>
      <c r="H390" s="29">
        <v>8082.6</v>
      </c>
      <c r="I390" s="29">
        <f aca="true" t="shared" si="222" ref="I390:I402">F390+G390+H390</f>
        <v>257562.08</v>
      </c>
      <c r="J390" s="29">
        <f aca="true" t="shared" si="223" ref="J390:J402">C390-I390</f>
        <v>0</v>
      </c>
      <c r="K390" s="30">
        <v>412760.63</v>
      </c>
      <c r="L390" s="57"/>
      <c r="M390" s="28"/>
      <c r="N390" s="29">
        <v>258685.22</v>
      </c>
      <c r="O390" s="29">
        <v>41302.52</v>
      </c>
      <c r="P390" s="29">
        <v>112772.89</v>
      </c>
      <c r="Q390" s="29">
        <f aca="true" t="shared" si="224" ref="Q390:Q402">N390+O390+P390</f>
        <v>412760.63</v>
      </c>
      <c r="R390" s="29">
        <f aca="true" t="shared" si="225" ref="R390:R402">K390-Q390</f>
        <v>0</v>
      </c>
      <c r="S390" s="26">
        <v>311049.15</v>
      </c>
      <c r="T390" s="57"/>
      <c r="U390" s="28"/>
      <c r="V390" s="31">
        <v>45411.5</v>
      </c>
      <c r="W390" s="29">
        <v>251377.65</v>
      </c>
      <c r="X390" s="29">
        <v>14260</v>
      </c>
      <c r="Y390" s="29">
        <f aca="true" t="shared" si="226" ref="Y390:Y402">V390+W390+X390</f>
        <v>311049.15</v>
      </c>
      <c r="Z390" s="29">
        <f aca="true" t="shared" si="227" ref="Z390:Z402">S390-Y390</f>
        <v>0</v>
      </c>
      <c r="AA390" s="26">
        <v>347184.9</v>
      </c>
      <c r="AB390" s="57"/>
      <c r="AC390" s="28"/>
      <c r="AD390" s="23">
        <v>32904</v>
      </c>
      <c r="AE390" s="29">
        <v>109050.15</v>
      </c>
      <c r="AF390" s="29">
        <v>150542.9</v>
      </c>
      <c r="AG390" s="29">
        <f aca="true" t="shared" si="228" ref="AG390:AG402">AD390+AE390+AF390</f>
        <v>292497.05</v>
      </c>
      <c r="AH390" s="29">
        <f aca="true" t="shared" si="229" ref="AH390:AH402">AA390-AG390</f>
        <v>54687.850000000035</v>
      </c>
      <c r="AI390" s="26">
        <f aca="true" t="shared" si="230" ref="AI390:AI402">C390+D390+K390+L390+S390+T390+AA390+AB390</f>
        <v>1328813.3900000001</v>
      </c>
      <c r="AJ390" s="63">
        <f t="shared" si="220"/>
        <v>150.54</v>
      </c>
    </row>
    <row r="391" spans="1:36" ht="36" customHeight="1">
      <c r="A391" s="83"/>
      <c r="B391" s="37" t="s">
        <v>135</v>
      </c>
      <c r="C391" s="26">
        <v>119490.28</v>
      </c>
      <c r="D391" s="57"/>
      <c r="E391" s="28"/>
      <c r="F391" s="29">
        <v>82276.6</v>
      </c>
      <c r="G391" s="29">
        <v>37213.68</v>
      </c>
      <c r="H391" s="29">
        <v>0</v>
      </c>
      <c r="I391" s="29">
        <f t="shared" si="222"/>
        <v>119490.28</v>
      </c>
      <c r="J391" s="29">
        <f t="shared" si="223"/>
        <v>0</v>
      </c>
      <c r="K391" s="26">
        <v>220115.77000000002</v>
      </c>
      <c r="L391" s="57"/>
      <c r="M391" s="28"/>
      <c r="N391" s="29">
        <v>149211.72</v>
      </c>
      <c r="O391" s="29">
        <v>66991.05</v>
      </c>
      <c r="P391" s="29">
        <v>3913</v>
      </c>
      <c r="Q391" s="29">
        <f t="shared" si="224"/>
        <v>220115.77000000002</v>
      </c>
      <c r="R391" s="29">
        <f t="shared" si="225"/>
        <v>0</v>
      </c>
      <c r="S391" s="26">
        <v>36150</v>
      </c>
      <c r="T391" s="57"/>
      <c r="U391" s="28"/>
      <c r="V391" s="31">
        <v>31305</v>
      </c>
      <c r="W391" s="29">
        <v>0</v>
      </c>
      <c r="X391" s="29">
        <v>4845</v>
      </c>
      <c r="Y391" s="29">
        <f t="shared" si="226"/>
        <v>36150</v>
      </c>
      <c r="Z391" s="29">
        <f t="shared" si="227"/>
        <v>0</v>
      </c>
      <c r="AA391" s="26">
        <v>244021.4</v>
      </c>
      <c r="AB391" s="57"/>
      <c r="AC391" s="28"/>
      <c r="AD391" s="23">
        <v>98095</v>
      </c>
      <c r="AE391" s="29">
        <v>23940</v>
      </c>
      <c r="AF391" s="29">
        <v>102360</v>
      </c>
      <c r="AG391" s="29">
        <f t="shared" si="228"/>
        <v>224395</v>
      </c>
      <c r="AH391" s="29">
        <f t="shared" si="229"/>
        <v>19626.399999999994</v>
      </c>
      <c r="AI391" s="26">
        <f t="shared" si="230"/>
        <v>619777.4500000001</v>
      </c>
      <c r="AJ391" s="63">
        <f t="shared" si="220"/>
        <v>102.36</v>
      </c>
    </row>
    <row r="392" spans="1:36" ht="29.25" customHeight="1">
      <c r="A392" s="83"/>
      <c r="B392" s="37" t="s">
        <v>136</v>
      </c>
      <c r="C392" s="26">
        <v>174006.75</v>
      </c>
      <c r="D392" s="57"/>
      <c r="E392" s="28"/>
      <c r="F392" s="29">
        <v>3332</v>
      </c>
      <c r="G392" s="29">
        <v>169663.25</v>
      </c>
      <c r="H392" s="29">
        <v>1011.5</v>
      </c>
      <c r="I392" s="29">
        <f t="shared" si="222"/>
        <v>174006.75</v>
      </c>
      <c r="J392" s="29">
        <f t="shared" si="223"/>
        <v>0</v>
      </c>
      <c r="K392" s="30">
        <v>310223.86</v>
      </c>
      <c r="L392" s="57"/>
      <c r="M392" s="28"/>
      <c r="N392" s="29">
        <v>310223.86</v>
      </c>
      <c r="O392" s="29">
        <v>0</v>
      </c>
      <c r="P392" s="29">
        <v>0</v>
      </c>
      <c r="Q392" s="29">
        <f t="shared" si="224"/>
        <v>310223.86</v>
      </c>
      <c r="R392" s="29">
        <f t="shared" si="225"/>
        <v>0</v>
      </c>
      <c r="S392" s="26">
        <v>186841.2</v>
      </c>
      <c r="T392" s="57"/>
      <c r="U392" s="28"/>
      <c r="V392" s="31">
        <v>181141.2</v>
      </c>
      <c r="W392" s="29">
        <v>5700</v>
      </c>
      <c r="X392" s="29">
        <v>0</v>
      </c>
      <c r="Y392" s="29">
        <f t="shared" si="226"/>
        <v>186841.2</v>
      </c>
      <c r="Z392" s="29">
        <f t="shared" si="227"/>
        <v>0</v>
      </c>
      <c r="AA392" s="26">
        <v>231952.07</v>
      </c>
      <c r="AB392" s="57"/>
      <c r="AC392" s="28"/>
      <c r="AD392" s="23">
        <v>2240</v>
      </c>
      <c r="AE392" s="29">
        <v>77883</v>
      </c>
      <c r="AF392" s="29">
        <v>131414.8</v>
      </c>
      <c r="AG392" s="29">
        <f>AD392+AE392+AF392</f>
        <v>211537.8</v>
      </c>
      <c r="AH392" s="29">
        <f t="shared" si="229"/>
        <v>20414.27000000002</v>
      </c>
      <c r="AI392" s="26">
        <f t="shared" si="230"/>
        <v>903023.8800000001</v>
      </c>
      <c r="AJ392" s="63">
        <f t="shared" si="220"/>
        <v>131.41</v>
      </c>
    </row>
    <row r="393" spans="1:36" ht="31.5" customHeight="1">
      <c r="A393" s="83"/>
      <c r="B393" s="37" t="s">
        <v>137</v>
      </c>
      <c r="C393" s="26">
        <v>105052.95</v>
      </c>
      <c r="D393" s="57"/>
      <c r="E393" s="28"/>
      <c r="F393" s="29">
        <v>101899.45</v>
      </c>
      <c r="G393" s="29">
        <v>2487.1</v>
      </c>
      <c r="H393" s="29">
        <v>666.4</v>
      </c>
      <c r="I393" s="29">
        <f t="shared" si="222"/>
        <v>105052.95</v>
      </c>
      <c r="J393" s="29">
        <f t="shared" si="223"/>
        <v>0</v>
      </c>
      <c r="K393" s="26">
        <v>323802.65</v>
      </c>
      <c r="L393" s="57"/>
      <c r="M393" s="28"/>
      <c r="N393" s="29">
        <v>178757.6</v>
      </c>
      <c r="O393" s="29">
        <v>0</v>
      </c>
      <c r="P393" s="29">
        <v>145045.05</v>
      </c>
      <c r="Q393" s="29">
        <f t="shared" si="224"/>
        <v>323802.65</v>
      </c>
      <c r="R393" s="29">
        <f t="shared" si="225"/>
        <v>0</v>
      </c>
      <c r="S393" s="26">
        <v>356736.5</v>
      </c>
      <c r="T393" s="57"/>
      <c r="U393" s="28"/>
      <c r="V393" s="31">
        <v>25630.8</v>
      </c>
      <c r="W393" s="29">
        <v>234537.3</v>
      </c>
      <c r="X393" s="29">
        <v>96568.4</v>
      </c>
      <c r="Y393" s="29">
        <f t="shared" si="226"/>
        <v>356736.5</v>
      </c>
      <c r="Z393" s="29">
        <f t="shared" si="227"/>
        <v>0</v>
      </c>
      <c r="AA393" s="26">
        <v>260633.14</v>
      </c>
      <c r="AB393" s="57"/>
      <c r="AC393" s="28"/>
      <c r="AD393" s="23">
        <v>0</v>
      </c>
      <c r="AE393" s="29">
        <v>100066.7</v>
      </c>
      <c r="AF393" s="29">
        <v>128498.2</v>
      </c>
      <c r="AG393" s="29">
        <f t="shared" si="228"/>
        <v>228564.9</v>
      </c>
      <c r="AH393" s="29">
        <f t="shared" si="229"/>
        <v>32068.24000000002</v>
      </c>
      <c r="AI393" s="26">
        <f t="shared" si="230"/>
        <v>1046225.2400000001</v>
      </c>
      <c r="AJ393" s="63">
        <f t="shared" si="220"/>
        <v>128.5</v>
      </c>
    </row>
    <row r="394" spans="1:36" ht="31.5" customHeight="1">
      <c r="A394" s="83"/>
      <c r="B394" s="37" t="s">
        <v>138</v>
      </c>
      <c r="C394" s="26">
        <v>26234.8</v>
      </c>
      <c r="D394" s="57"/>
      <c r="E394" s="28"/>
      <c r="F394" s="29">
        <v>24324.85</v>
      </c>
      <c r="G394" s="29">
        <v>1243.55</v>
      </c>
      <c r="H394" s="29">
        <v>666.4</v>
      </c>
      <c r="I394" s="29">
        <f t="shared" si="222"/>
        <v>26234.8</v>
      </c>
      <c r="J394" s="29">
        <f t="shared" si="223"/>
        <v>0</v>
      </c>
      <c r="K394" s="26">
        <v>64377.38</v>
      </c>
      <c r="L394" s="57"/>
      <c r="M394" s="28"/>
      <c r="N394" s="29">
        <v>40052.53</v>
      </c>
      <c r="O394" s="29">
        <v>0</v>
      </c>
      <c r="P394" s="29">
        <v>24324.85</v>
      </c>
      <c r="Q394" s="29">
        <f t="shared" si="224"/>
        <v>64377.38</v>
      </c>
      <c r="R394" s="29">
        <f t="shared" si="225"/>
        <v>0</v>
      </c>
      <c r="S394" s="26">
        <v>62239.85</v>
      </c>
      <c r="T394" s="57"/>
      <c r="U394" s="28"/>
      <c r="V394" s="31">
        <v>44274.85</v>
      </c>
      <c r="W394" s="29">
        <v>475</v>
      </c>
      <c r="X394" s="29">
        <v>17490</v>
      </c>
      <c r="Y394" s="29">
        <f t="shared" si="226"/>
        <v>62239.85</v>
      </c>
      <c r="Z394" s="29">
        <f t="shared" si="227"/>
        <v>0</v>
      </c>
      <c r="AA394" s="26">
        <v>103317.8</v>
      </c>
      <c r="AB394" s="57"/>
      <c r="AC394" s="28"/>
      <c r="AD394" s="23">
        <v>44250</v>
      </c>
      <c r="AE394" s="29">
        <v>-856.95</v>
      </c>
      <c r="AF394" s="29">
        <v>46187.1</v>
      </c>
      <c r="AG394" s="29">
        <f>AD394+AE394+AF394</f>
        <v>89580.15</v>
      </c>
      <c r="AH394" s="29">
        <f t="shared" si="229"/>
        <v>13737.650000000009</v>
      </c>
      <c r="AI394" s="26">
        <f t="shared" si="230"/>
        <v>256169.83000000002</v>
      </c>
      <c r="AJ394" s="63">
        <f t="shared" si="220"/>
        <v>46.19</v>
      </c>
    </row>
    <row r="395" spans="1:36" ht="42" customHeight="1">
      <c r="A395" s="83"/>
      <c r="B395" s="37" t="s">
        <v>139</v>
      </c>
      <c r="C395" s="26">
        <v>397453.72000000003</v>
      </c>
      <c r="D395" s="57">
        <v>15443.64</v>
      </c>
      <c r="E395" s="28">
        <v>15443.64</v>
      </c>
      <c r="F395" s="29">
        <v>23590.56</v>
      </c>
      <c r="G395" s="29">
        <v>43831.46</v>
      </c>
      <c r="H395" s="29">
        <v>330031.7</v>
      </c>
      <c r="I395" s="29">
        <f t="shared" si="222"/>
        <v>397453.72000000003</v>
      </c>
      <c r="J395" s="29">
        <f t="shared" si="223"/>
        <v>0</v>
      </c>
      <c r="K395" s="26">
        <v>224179.94</v>
      </c>
      <c r="L395" s="57">
        <v>33187.11</v>
      </c>
      <c r="M395" s="21">
        <f>22296.87+10890.24</f>
        <v>33187.11</v>
      </c>
      <c r="N395" s="29">
        <v>4299.130000000001</v>
      </c>
      <c r="O395" s="29">
        <v>194518.55</v>
      </c>
      <c r="P395" s="29">
        <v>25362.26</v>
      </c>
      <c r="Q395" s="29">
        <f t="shared" si="224"/>
        <v>224179.94</v>
      </c>
      <c r="R395" s="29">
        <f t="shared" si="225"/>
        <v>0</v>
      </c>
      <c r="S395" s="26">
        <v>307905.4</v>
      </c>
      <c r="T395" s="57"/>
      <c r="U395" s="28"/>
      <c r="V395" s="31">
        <v>12250</v>
      </c>
      <c r="W395" s="29">
        <v>204610.4</v>
      </c>
      <c r="X395" s="29">
        <v>91045</v>
      </c>
      <c r="Y395" s="29">
        <f t="shared" si="226"/>
        <v>307905.4</v>
      </c>
      <c r="Z395" s="29">
        <f t="shared" si="227"/>
        <v>0</v>
      </c>
      <c r="AA395" s="26">
        <v>1165079.77</v>
      </c>
      <c r="AB395" s="57">
        <v>7773.93</v>
      </c>
      <c r="AC395" s="28">
        <v>7773.93</v>
      </c>
      <c r="AD395" s="23">
        <v>265033</v>
      </c>
      <c r="AE395" s="29">
        <v>182636.59</v>
      </c>
      <c r="AF395" s="29">
        <v>696211.1</v>
      </c>
      <c r="AG395" s="29">
        <f t="shared" si="228"/>
        <v>1143880.69</v>
      </c>
      <c r="AH395" s="29">
        <f t="shared" si="229"/>
        <v>21199.080000000075</v>
      </c>
      <c r="AI395" s="26">
        <f t="shared" si="230"/>
        <v>2151023.5100000002</v>
      </c>
      <c r="AJ395" s="63">
        <f t="shared" si="220"/>
        <v>696.21</v>
      </c>
    </row>
    <row r="396" spans="1:36" ht="54.75" customHeight="1">
      <c r="A396" s="83"/>
      <c r="B396" s="37" t="s">
        <v>141</v>
      </c>
      <c r="C396" s="26">
        <v>55485.5</v>
      </c>
      <c r="D396" s="57"/>
      <c r="E396" s="28"/>
      <c r="F396" s="29">
        <v>0</v>
      </c>
      <c r="G396" s="29">
        <v>37020.9</v>
      </c>
      <c r="H396" s="29">
        <v>18464.6</v>
      </c>
      <c r="I396" s="29">
        <f t="shared" si="222"/>
        <v>55485.5</v>
      </c>
      <c r="J396" s="29">
        <f t="shared" si="223"/>
        <v>0</v>
      </c>
      <c r="K396" s="26">
        <v>164731.7</v>
      </c>
      <c r="L396" s="57"/>
      <c r="M396" s="28"/>
      <c r="N396" s="29">
        <v>0</v>
      </c>
      <c r="O396" s="29">
        <v>0</v>
      </c>
      <c r="P396" s="29">
        <v>164731.7</v>
      </c>
      <c r="Q396" s="29">
        <f t="shared" si="224"/>
        <v>164731.7</v>
      </c>
      <c r="R396" s="29">
        <f t="shared" si="225"/>
        <v>0</v>
      </c>
      <c r="S396" s="26">
        <v>360495.7</v>
      </c>
      <c r="T396" s="57"/>
      <c r="U396" s="28"/>
      <c r="V396" s="31">
        <v>82243.2</v>
      </c>
      <c r="W396" s="29">
        <v>224538.8</v>
      </c>
      <c r="X396" s="29">
        <v>53713.7</v>
      </c>
      <c r="Y396" s="29">
        <f t="shared" si="226"/>
        <v>360495.7</v>
      </c>
      <c r="Z396" s="29">
        <f t="shared" si="227"/>
        <v>0</v>
      </c>
      <c r="AA396" s="26">
        <v>622852.35</v>
      </c>
      <c r="AB396" s="57"/>
      <c r="AC396" s="28"/>
      <c r="AD396" s="23">
        <v>2500</v>
      </c>
      <c r="AE396" s="29">
        <v>373154.8</v>
      </c>
      <c r="AF396" s="29">
        <v>211685.5</v>
      </c>
      <c r="AG396" s="29">
        <f t="shared" si="228"/>
        <v>587340.3</v>
      </c>
      <c r="AH396" s="29">
        <f t="shared" si="229"/>
        <v>35512.04999999993</v>
      </c>
      <c r="AI396" s="26">
        <f t="shared" si="230"/>
        <v>1203565.25</v>
      </c>
      <c r="AJ396" s="63">
        <f t="shared" si="220"/>
        <v>211.69</v>
      </c>
    </row>
    <row r="397" spans="1:36" ht="78" customHeight="1">
      <c r="A397" s="83"/>
      <c r="B397" s="37" t="s">
        <v>142</v>
      </c>
      <c r="C397" s="26">
        <v>1996608.05</v>
      </c>
      <c r="D397" s="57"/>
      <c r="E397" s="28"/>
      <c r="F397" s="29">
        <v>801150</v>
      </c>
      <c r="G397" s="29">
        <v>50958.05</v>
      </c>
      <c r="H397" s="29">
        <v>1144500</v>
      </c>
      <c r="I397" s="29">
        <f t="shared" si="222"/>
        <v>1996608.05</v>
      </c>
      <c r="J397" s="29">
        <f t="shared" si="223"/>
        <v>0</v>
      </c>
      <c r="K397" s="30">
        <v>2444077.79</v>
      </c>
      <c r="L397" s="57"/>
      <c r="M397" s="28"/>
      <c r="N397" s="29">
        <v>114450</v>
      </c>
      <c r="O397" s="29">
        <v>2326283.89</v>
      </c>
      <c r="P397" s="29">
        <v>3343.9</v>
      </c>
      <c r="Q397" s="29">
        <f t="shared" si="224"/>
        <v>2444077.79</v>
      </c>
      <c r="R397" s="29">
        <f t="shared" si="225"/>
        <v>0</v>
      </c>
      <c r="S397" s="26">
        <v>705840.9</v>
      </c>
      <c r="T397" s="57"/>
      <c r="U397" s="28"/>
      <c r="V397" s="31">
        <v>640189</v>
      </c>
      <c r="W397" s="29">
        <v>61285.4</v>
      </c>
      <c r="X397" s="29">
        <v>4366.5</v>
      </c>
      <c r="Y397" s="29">
        <f t="shared" si="226"/>
        <v>705840.9</v>
      </c>
      <c r="Z397" s="29">
        <f t="shared" si="227"/>
        <v>0</v>
      </c>
      <c r="AA397" s="26">
        <v>1804648.27</v>
      </c>
      <c r="AB397" s="57"/>
      <c r="AC397" s="28"/>
      <c r="AD397" s="23">
        <v>511930</v>
      </c>
      <c r="AE397" s="29">
        <v>104941.1</v>
      </c>
      <c r="AF397" s="29">
        <v>1118895</v>
      </c>
      <c r="AG397" s="29">
        <f t="shared" si="228"/>
        <v>1735766.1</v>
      </c>
      <c r="AH397" s="29">
        <f t="shared" si="229"/>
        <v>68882.16999999993</v>
      </c>
      <c r="AI397" s="26">
        <f t="shared" si="230"/>
        <v>6951175.01</v>
      </c>
      <c r="AJ397" s="63">
        <f t="shared" si="220"/>
        <v>1118.9</v>
      </c>
    </row>
    <row r="398" spans="1:36" ht="71.25" customHeight="1">
      <c r="A398" s="83"/>
      <c r="B398" s="37" t="s">
        <v>148</v>
      </c>
      <c r="C398" s="26">
        <v>0</v>
      </c>
      <c r="D398" s="57"/>
      <c r="E398" s="28"/>
      <c r="F398" s="29">
        <v>0</v>
      </c>
      <c r="G398" s="29">
        <v>0</v>
      </c>
      <c r="H398" s="29">
        <v>0</v>
      </c>
      <c r="I398" s="29">
        <f t="shared" si="222"/>
        <v>0</v>
      </c>
      <c r="J398" s="29">
        <f t="shared" si="223"/>
        <v>0</v>
      </c>
      <c r="K398" s="30">
        <v>0</v>
      </c>
      <c r="L398" s="57"/>
      <c r="M398" s="28"/>
      <c r="N398" s="29">
        <v>0</v>
      </c>
      <c r="O398" s="29">
        <v>0</v>
      </c>
      <c r="P398" s="29">
        <v>0</v>
      </c>
      <c r="Q398" s="29">
        <f t="shared" si="224"/>
        <v>0</v>
      </c>
      <c r="R398" s="29">
        <f t="shared" si="225"/>
        <v>0</v>
      </c>
      <c r="S398" s="26">
        <v>0</v>
      </c>
      <c r="T398" s="57"/>
      <c r="U398" s="28"/>
      <c r="V398" s="31">
        <v>0</v>
      </c>
      <c r="W398" s="29">
        <v>0</v>
      </c>
      <c r="X398" s="29">
        <v>0</v>
      </c>
      <c r="Y398" s="29">
        <f t="shared" si="226"/>
        <v>0</v>
      </c>
      <c r="Z398" s="29">
        <f t="shared" si="227"/>
        <v>0</v>
      </c>
      <c r="AA398" s="26">
        <v>0</v>
      </c>
      <c r="AB398" s="57"/>
      <c r="AC398" s="28"/>
      <c r="AD398" s="23">
        <v>0</v>
      </c>
      <c r="AE398" s="29">
        <v>0</v>
      </c>
      <c r="AF398" s="29">
        <v>0</v>
      </c>
      <c r="AG398" s="29">
        <f t="shared" si="228"/>
        <v>0</v>
      </c>
      <c r="AH398" s="29">
        <f t="shared" si="229"/>
        <v>0</v>
      </c>
      <c r="AI398" s="26">
        <f t="shared" si="230"/>
        <v>0</v>
      </c>
      <c r="AJ398" s="63">
        <f t="shared" si="220"/>
        <v>0</v>
      </c>
    </row>
    <row r="399" spans="1:36" ht="77.25" customHeight="1">
      <c r="A399" s="83"/>
      <c r="B399" s="37" t="s">
        <v>143</v>
      </c>
      <c r="C399" s="26">
        <v>201118.33000000002</v>
      </c>
      <c r="D399" s="57"/>
      <c r="E399" s="28"/>
      <c r="F399" s="29">
        <v>73446.8</v>
      </c>
      <c r="G399" s="29">
        <v>15692.53</v>
      </c>
      <c r="H399" s="29">
        <v>111979</v>
      </c>
      <c r="I399" s="29">
        <f t="shared" si="222"/>
        <v>201118.33000000002</v>
      </c>
      <c r="J399" s="29">
        <f t="shared" si="223"/>
        <v>0</v>
      </c>
      <c r="K399" s="30">
        <v>270554.72</v>
      </c>
      <c r="L399" s="57"/>
      <c r="M399" s="28"/>
      <c r="N399" s="29">
        <v>129179.86</v>
      </c>
      <c r="O399" s="29">
        <v>0</v>
      </c>
      <c r="P399" s="29">
        <v>141374.86</v>
      </c>
      <c r="Q399" s="29">
        <f t="shared" si="224"/>
        <v>270554.72</v>
      </c>
      <c r="R399" s="29">
        <f t="shared" si="225"/>
        <v>0</v>
      </c>
      <c r="S399" s="26">
        <v>287780</v>
      </c>
      <c r="T399" s="57"/>
      <c r="U399" s="28"/>
      <c r="V399" s="31">
        <v>197570</v>
      </c>
      <c r="W399" s="29">
        <v>0</v>
      </c>
      <c r="X399" s="29">
        <v>90210</v>
      </c>
      <c r="Y399" s="29">
        <f t="shared" si="226"/>
        <v>287780</v>
      </c>
      <c r="Z399" s="29">
        <f t="shared" si="227"/>
        <v>0</v>
      </c>
      <c r="AA399" s="26">
        <v>271664.14</v>
      </c>
      <c r="AB399" s="57"/>
      <c r="AC399" s="28"/>
      <c r="AD399" s="23">
        <v>4880</v>
      </c>
      <c r="AE399" s="29">
        <v>89315</v>
      </c>
      <c r="AF399" s="29">
        <v>143600</v>
      </c>
      <c r="AG399" s="29">
        <f t="shared" si="228"/>
        <v>237795</v>
      </c>
      <c r="AH399" s="29">
        <f t="shared" si="229"/>
        <v>33869.140000000014</v>
      </c>
      <c r="AI399" s="26">
        <f t="shared" si="230"/>
        <v>1031117.1900000001</v>
      </c>
      <c r="AJ399" s="63">
        <f t="shared" si="220"/>
        <v>143.6</v>
      </c>
    </row>
    <row r="400" spans="1:36" ht="48.75" customHeight="1">
      <c r="A400" s="83"/>
      <c r="B400" s="37" t="s">
        <v>145</v>
      </c>
      <c r="C400" s="26">
        <v>0</v>
      </c>
      <c r="D400" s="57"/>
      <c r="E400" s="28"/>
      <c r="F400" s="29">
        <v>0</v>
      </c>
      <c r="G400" s="29">
        <v>0</v>
      </c>
      <c r="H400" s="29">
        <v>0</v>
      </c>
      <c r="I400" s="29">
        <f t="shared" si="222"/>
        <v>0</v>
      </c>
      <c r="J400" s="29">
        <f t="shared" si="223"/>
        <v>0</v>
      </c>
      <c r="K400" s="30">
        <v>0</v>
      </c>
      <c r="L400" s="57"/>
      <c r="M400" s="28"/>
      <c r="N400" s="29">
        <v>0</v>
      </c>
      <c r="O400" s="29">
        <v>0</v>
      </c>
      <c r="P400" s="29">
        <v>0</v>
      </c>
      <c r="Q400" s="29">
        <f t="shared" si="224"/>
        <v>0</v>
      </c>
      <c r="R400" s="29">
        <f t="shared" si="225"/>
        <v>0</v>
      </c>
      <c r="S400" s="26">
        <v>0</v>
      </c>
      <c r="T400" s="57"/>
      <c r="U400" s="28"/>
      <c r="V400" s="31">
        <v>0</v>
      </c>
      <c r="W400" s="29">
        <v>0</v>
      </c>
      <c r="X400" s="29">
        <v>0</v>
      </c>
      <c r="Y400" s="29">
        <f t="shared" si="226"/>
        <v>0</v>
      </c>
      <c r="Z400" s="29">
        <f t="shared" si="227"/>
        <v>0</v>
      </c>
      <c r="AA400" s="26">
        <v>165000</v>
      </c>
      <c r="AB400" s="57"/>
      <c r="AC400" s="28"/>
      <c r="AD400" s="23">
        <v>0</v>
      </c>
      <c r="AE400" s="29">
        <v>0</v>
      </c>
      <c r="AF400" s="29">
        <v>0</v>
      </c>
      <c r="AG400" s="29">
        <f t="shared" si="228"/>
        <v>0</v>
      </c>
      <c r="AH400" s="29">
        <f t="shared" si="229"/>
        <v>165000</v>
      </c>
      <c r="AI400" s="26">
        <f t="shared" si="230"/>
        <v>165000</v>
      </c>
      <c r="AJ400" s="63">
        <f t="shared" si="220"/>
        <v>0</v>
      </c>
    </row>
    <row r="401" spans="1:36" ht="48.75" customHeight="1">
      <c r="A401" s="83"/>
      <c r="B401" s="37" t="s">
        <v>146</v>
      </c>
      <c r="C401" s="26">
        <v>0</v>
      </c>
      <c r="D401" s="57"/>
      <c r="E401" s="28"/>
      <c r="F401" s="29">
        <v>0</v>
      </c>
      <c r="G401" s="29">
        <v>0</v>
      </c>
      <c r="H401" s="29">
        <v>0</v>
      </c>
      <c r="I401" s="29">
        <f t="shared" si="222"/>
        <v>0</v>
      </c>
      <c r="J401" s="29">
        <f t="shared" si="223"/>
        <v>0</v>
      </c>
      <c r="K401" s="30">
        <v>0</v>
      </c>
      <c r="L401" s="57"/>
      <c r="M401" s="28"/>
      <c r="N401" s="29">
        <v>0</v>
      </c>
      <c r="O401" s="29">
        <v>0</v>
      </c>
      <c r="P401" s="29">
        <v>0</v>
      </c>
      <c r="Q401" s="29">
        <f t="shared" si="224"/>
        <v>0</v>
      </c>
      <c r="R401" s="29">
        <f t="shared" si="225"/>
        <v>0</v>
      </c>
      <c r="S401" s="26">
        <v>0</v>
      </c>
      <c r="T401" s="57"/>
      <c r="U401" s="28"/>
      <c r="V401" s="31">
        <v>0</v>
      </c>
      <c r="W401" s="29">
        <v>0</v>
      </c>
      <c r="X401" s="29">
        <v>0</v>
      </c>
      <c r="Y401" s="29">
        <f t="shared" si="226"/>
        <v>0</v>
      </c>
      <c r="Z401" s="29">
        <f t="shared" si="227"/>
        <v>0</v>
      </c>
      <c r="AA401" s="26">
        <v>145000</v>
      </c>
      <c r="AB401" s="57"/>
      <c r="AC401" s="28"/>
      <c r="AD401" s="23">
        <v>0</v>
      </c>
      <c r="AE401" s="29">
        <v>0</v>
      </c>
      <c r="AF401" s="29">
        <v>0</v>
      </c>
      <c r="AG401" s="29">
        <f t="shared" si="228"/>
        <v>0</v>
      </c>
      <c r="AH401" s="29">
        <f t="shared" si="229"/>
        <v>145000</v>
      </c>
      <c r="AI401" s="26">
        <f t="shared" si="230"/>
        <v>145000</v>
      </c>
      <c r="AJ401" s="63">
        <f t="shared" si="220"/>
        <v>0</v>
      </c>
    </row>
    <row r="402" spans="1:36" ht="48.75" customHeight="1">
      <c r="A402" s="83"/>
      <c r="B402" s="37" t="s">
        <v>147</v>
      </c>
      <c r="C402" s="26">
        <v>0</v>
      </c>
      <c r="D402" s="57"/>
      <c r="E402" s="28"/>
      <c r="F402" s="29">
        <v>0</v>
      </c>
      <c r="G402" s="29">
        <v>0</v>
      </c>
      <c r="H402" s="29">
        <v>0</v>
      </c>
      <c r="I402" s="29">
        <f t="shared" si="222"/>
        <v>0</v>
      </c>
      <c r="J402" s="29">
        <f t="shared" si="223"/>
        <v>0</v>
      </c>
      <c r="K402" s="30">
        <v>0</v>
      </c>
      <c r="L402" s="57"/>
      <c r="M402" s="28"/>
      <c r="N402" s="29">
        <v>0</v>
      </c>
      <c r="O402" s="29">
        <v>0</v>
      </c>
      <c r="P402" s="29">
        <v>0</v>
      </c>
      <c r="Q402" s="29">
        <f t="shared" si="224"/>
        <v>0</v>
      </c>
      <c r="R402" s="29">
        <f t="shared" si="225"/>
        <v>0</v>
      </c>
      <c r="S402" s="26">
        <v>0</v>
      </c>
      <c r="T402" s="57"/>
      <c r="U402" s="28"/>
      <c r="V402" s="31">
        <v>0</v>
      </c>
      <c r="W402" s="29">
        <v>0</v>
      </c>
      <c r="X402" s="29">
        <v>0</v>
      </c>
      <c r="Y402" s="29">
        <f t="shared" si="226"/>
        <v>0</v>
      </c>
      <c r="Z402" s="29">
        <f t="shared" si="227"/>
        <v>0</v>
      </c>
      <c r="AA402" s="26">
        <v>0</v>
      </c>
      <c r="AB402" s="57"/>
      <c r="AC402" s="28"/>
      <c r="AD402" s="23">
        <v>0</v>
      </c>
      <c r="AE402" s="29">
        <v>0</v>
      </c>
      <c r="AF402" s="29">
        <v>0</v>
      </c>
      <c r="AG402" s="29">
        <f t="shared" si="228"/>
        <v>0</v>
      </c>
      <c r="AH402" s="29">
        <f t="shared" si="229"/>
        <v>0</v>
      </c>
      <c r="AI402" s="26">
        <f t="shared" si="230"/>
        <v>0</v>
      </c>
      <c r="AJ402" s="63">
        <f t="shared" si="220"/>
        <v>0</v>
      </c>
    </row>
    <row r="403" spans="1:36" ht="29.25" customHeight="1">
      <c r="A403" s="83"/>
      <c r="B403" s="17" t="s">
        <v>18</v>
      </c>
      <c r="C403" s="20">
        <f>C404+C405+C406+C407+C408+C409+C410</f>
        <v>473748.16000000003</v>
      </c>
      <c r="D403" s="61">
        <f>D404+D405+D406+D407+D408+D409+D410</f>
        <v>0</v>
      </c>
      <c r="E403" s="21">
        <f>E404+E405+E406+E407+E408+E409+E410</f>
        <v>0</v>
      </c>
      <c r="F403" s="20">
        <f aca="true" t="shared" si="231" ref="F403:AI403">F404+F405+F406+F407+F408+F409+F410</f>
        <v>170722.56</v>
      </c>
      <c r="G403" s="20">
        <f t="shared" si="231"/>
        <v>148416.03999999998</v>
      </c>
      <c r="H403" s="20">
        <f t="shared" si="231"/>
        <v>154609.56</v>
      </c>
      <c r="I403" s="20">
        <f t="shared" si="231"/>
        <v>473748.16000000003</v>
      </c>
      <c r="J403" s="20">
        <f t="shared" si="231"/>
        <v>0</v>
      </c>
      <c r="K403" s="20">
        <f t="shared" si="231"/>
        <v>251616.37999999998</v>
      </c>
      <c r="L403" s="61">
        <f>L404+L405+L406+L407+L408+L409+L410</f>
        <v>0</v>
      </c>
      <c r="M403" s="21">
        <f>M404+M405+M406+M407+M408+M409+M410</f>
        <v>0</v>
      </c>
      <c r="N403" s="20">
        <f t="shared" si="231"/>
        <v>191250.85</v>
      </c>
      <c r="O403" s="20">
        <f t="shared" si="231"/>
        <v>46792.33</v>
      </c>
      <c r="P403" s="20">
        <f t="shared" si="231"/>
        <v>13573.2</v>
      </c>
      <c r="Q403" s="20">
        <f t="shared" si="231"/>
        <v>251616.37999999998</v>
      </c>
      <c r="R403" s="20">
        <f t="shared" si="231"/>
        <v>0</v>
      </c>
      <c r="S403" s="20">
        <f t="shared" si="231"/>
        <v>935411.21</v>
      </c>
      <c r="T403" s="61">
        <f>T404+T405+T406+T407+T408+T409+T410</f>
        <v>0</v>
      </c>
      <c r="U403" s="21">
        <f>U404+U405+U406+U407+U408+U409+U410</f>
        <v>0</v>
      </c>
      <c r="V403" s="20">
        <f t="shared" si="231"/>
        <v>509517.86</v>
      </c>
      <c r="W403" s="20">
        <f t="shared" si="231"/>
        <v>174774</v>
      </c>
      <c r="X403" s="20">
        <f t="shared" si="231"/>
        <v>251119.35</v>
      </c>
      <c r="Y403" s="20">
        <f t="shared" si="231"/>
        <v>935411.21</v>
      </c>
      <c r="Z403" s="20">
        <f t="shared" si="231"/>
        <v>0</v>
      </c>
      <c r="AA403" s="20">
        <f t="shared" si="231"/>
        <v>582430.92</v>
      </c>
      <c r="AB403" s="61">
        <f>AB404+AB405+AB406+AB407+AB408+AB409+AB410</f>
        <v>0</v>
      </c>
      <c r="AC403" s="21">
        <f>AC404+AC405+AC406+AC407+AC408+AC409+AC410</f>
        <v>0</v>
      </c>
      <c r="AD403" s="33">
        <f t="shared" si="231"/>
        <v>82799.68</v>
      </c>
      <c r="AE403" s="20">
        <f t="shared" si="231"/>
        <v>105378</v>
      </c>
      <c r="AF403" s="20">
        <f t="shared" si="231"/>
        <v>371569.6</v>
      </c>
      <c r="AG403" s="20">
        <f t="shared" si="231"/>
        <v>559747.28</v>
      </c>
      <c r="AH403" s="20">
        <f t="shared" si="231"/>
        <v>22683.63999999999</v>
      </c>
      <c r="AI403" s="20">
        <f t="shared" si="231"/>
        <v>2243206.67</v>
      </c>
      <c r="AJ403" s="63">
        <f t="shared" si="220"/>
        <v>371.57</v>
      </c>
    </row>
    <row r="404" spans="1:36" ht="33" customHeight="1">
      <c r="A404" s="83"/>
      <c r="B404" s="37" t="s">
        <v>134</v>
      </c>
      <c r="C404" s="26">
        <v>257596.84</v>
      </c>
      <c r="D404" s="57"/>
      <c r="E404" s="28"/>
      <c r="F404" s="31">
        <v>92908.53</v>
      </c>
      <c r="G404" s="29">
        <v>44938.4</v>
      </c>
      <c r="H404" s="29">
        <v>119749.91</v>
      </c>
      <c r="I404" s="29">
        <f aca="true" t="shared" si="232" ref="I404:I410">F404+G404+H404</f>
        <v>257596.84</v>
      </c>
      <c r="J404" s="29">
        <f aca="true" t="shared" si="233" ref="J404:J410">C404-I404</f>
        <v>0</v>
      </c>
      <c r="K404" s="26">
        <v>132477.13</v>
      </c>
      <c r="L404" s="57"/>
      <c r="M404" s="28"/>
      <c r="N404" s="29">
        <v>103526.15</v>
      </c>
      <c r="O404" s="29">
        <v>15377.78</v>
      </c>
      <c r="P404" s="29">
        <v>13573.2</v>
      </c>
      <c r="Q404" s="29">
        <f aca="true" t="shared" si="234" ref="Q404:Q410">N404+O404+P404</f>
        <v>132477.13</v>
      </c>
      <c r="R404" s="29">
        <f aca="true" t="shared" si="235" ref="R404:R410">K404-Q404</f>
        <v>0</v>
      </c>
      <c r="S404" s="26">
        <v>265484.20999999996</v>
      </c>
      <c r="T404" s="57"/>
      <c r="U404" s="28"/>
      <c r="V404" s="31">
        <v>191794.86</v>
      </c>
      <c r="W404" s="29">
        <v>19912</v>
      </c>
      <c r="X404" s="64">
        <v>53777.35</v>
      </c>
      <c r="Y404" s="29">
        <f aca="true" t="shared" si="236" ref="Y404:Y410">V404+W404+X404</f>
        <v>265484.20999999996</v>
      </c>
      <c r="Z404" s="36">
        <f aca="true" t="shared" si="237" ref="Z404:Z410">S404-Y404</f>
        <v>0</v>
      </c>
      <c r="AA404" s="26">
        <v>211993.74</v>
      </c>
      <c r="AB404" s="57"/>
      <c r="AC404" s="28"/>
      <c r="AD404" s="23">
        <v>79411.68</v>
      </c>
      <c r="AE404" s="29">
        <v>12598</v>
      </c>
      <c r="AF404" s="29">
        <v>105018.6</v>
      </c>
      <c r="AG404" s="29">
        <f aca="true" t="shared" si="238" ref="AG404:AG410">AD404+AE404+AF404</f>
        <v>197028.28</v>
      </c>
      <c r="AH404" s="29">
        <f aca="true" t="shared" si="239" ref="AH404:AH410">AA404-AG404</f>
        <v>14965.459999999992</v>
      </c>
      <c r="AI404" s="26">
        <f aca="true" t="shared" si="240" ref="AI404:AI410">C404+D404+K404+L404+S404+T404+AA404+AB404</f>
        <v>867551.9199999999</v>
      </c>
      <c r="AJ404" s="63">
        <f t="shared" si="220"/>
        <v>105.02</v>
      </c>
    </row>
    <row r="405" spans="1:36" ht="36" customHeight="1">
      <c r="A405" s="83"/>
      <c r="B405" s="37" t="s">
        <v>135</v>
      </c>
      <c r="C405" s="26">
        <v>37915.78</v>
      </c>
      <c r="D405" s="57"/>
      <c r="E405" s="28"/>
      <c r="F405" s="29">
        <v>0</v>
      </c>
      <c r="G405" s="29">
        <v>34524.28</v>
      </c>
      <c r="H405" s="29">
        <v>3391.5</v>
      </c>
      <c r="I405" s="29">
        <f t="shared" si="232"/>
        <v>37915.78</v>
      </c>
      <c r="J405" s="29">
        <f t="shared" si="233"/>
        <v>0</v>
      </c>
      <c r="K405" s="30">
        <v>0</v>
      </c>
      <c r="L405" s="57"/>
      <c r="M405" s="28"/>
      <c r="N405" s="29">
        <v>0</v>
      </c>
      <c r="O405" s="29">
        <v>0</v>
      </c>
      <c r="P405" s="29">
        <v>0</v>
      </c>
      <c r="Q405" s="29">
        <f t="shared" si="234"/>
        <v>0</v>
      </c>
      <c r="R405" s="29">
        <f t="shared" si="235"/>
        <v>0</v>
      </c>
      <c r="S405" s="26">
        <v>108132</v>
      </c>
      <c r="T405" s="57"/>
      <c r="U405" s="28"/>
      <c r="V405" s="31">
        <v>8480</v>
      </c>
      <c r="W405" s="29">
        <v>700</v>
      </c>
      <c r="X405" s="29">
        <v>98952</v>
      </c>
      <c r="Y405" s="29">
        <f t="shared" si="236"/>
        <v>108132</v>
      </c>
      <c r="Z405" s="29">
        <f t="shared" si="237"/>
        <v>0</v>
      </c>
      <c r="AA405" s="26">
        <v>36276.32</v>
      </c>
      <c r="AB405" s="57"/>
      <c r="AC405" s="28"/>
      <c r="AD405" s="23">
        <v>0</v>
      </c>
      <c r="AE405" s="29">
        <v>0</v>
      </c>
      <c r="AF405" s="29">
        <v>36032</v>
      </c>
      <c r="AG405" s="29">
        <f t="shared" si="238"/>
        <v>36032</v>
      </c>
      <c r="AH405" s="29">
        <f t="shared" si="239"/>
        <v>244.3199999999997</v>
      </c>
      <c r="AI405" s="26">
        <f t="shared" si="240"/>
        <v>182324.1</v>
      </c>
      <c r="AJ405" s="63">
        <f t="shared" si="220"/>
        <v>36.03</v>
      </c>
    </row>
    <row r="406" spans="1:36" ht="33.75" customHeight="1">
      <c r="A406" s="83"/>
      <c r="B406" s="37" t="s">
        <v>136</v>
      </c>
      <c r="C406" s="26">
        <v>68677.6</v>
      </c>
      <c r="D406" s="57"/>
      <c r="E406" s="28"/>
      <c r="F406" s="31">
        <v>46723.5</v>
      </c>
      <c r="G406" s="29">
        <v>0</v>
      </c>
      <c r="H406" s="29">
        <v>21954.1</v>
      </c>
      <c r="I406" s="29">
        <f t="shared" si="232"/>
        <v>68677.6</v>
      </c>
      <c r="J406" s="31">
        <f t="shared" si="233"/>
        <v>0</v>
      </c>
      <c r="K406" s="26">
        <v>51933.8</v>
      </c>
      <c r="L406" s="57"/>
      <c r="M406" s="28"/>
      <c r="N406" s="29">
        <v>51933.8</v>
      </c>
      <c r="O406" s="29">
        <v>0</v>
      </c>
      <c r="P406" s="29">
        <v>0</v>
      </c>
      <c r="Q406" s="29">
        <f t="shared" si="234"/>
        <v>51933.8</v>
      </c>
      <c r="R406" s="29">
        <f t="shared" si="235"/>
        <v>0</v>
      </c>
      <c r="S406" s="26">
        <v>163200</v>
      </c>
      <c r="T406" s="57"/>
      <c r="U406" s="28"/>
      <c r="V406" s="29">
        <v>85170</v>
      </c>
      <c r="W406" s="29">
        <v>140</v>
      </c>
      <c r="X406" s="29">
        <v>77890</v>
      </c>
      <c r="Y406" s="29">
        <f t="shared" si="236"/>
        <v>163200</v>
      </c>
      <c r="Z406" s="29">
        <f t="shared" si="237"/>
        <v>0</v>
      </c>
      <c r="AA406" s="26">
        <v>130592</v>
      </c>
      <c r="AB406" s="57"/>
      <c r="AC406" s="28"/>
      <c r="AD406" s="23">
        <v>2128</v>
      </c>
      <c r="AE406" s="29">
        <v>67860</v>
      </c>
      <c r="AF406" s="29">
        <v>60188</v>
      </c>
      <c r="AG406" s="29">
        <f t="shared" si="238"/>
        <v>130176</v>
      </c>
      <c r="AH406" s="29">
        <f t="shared" si="239"/>
        <v>416</v>
      </c>
      <c r="AI406" s="26">
        <f t="shared" si="240"/>
        <v>414403.4</v>
      </c>
      <c r="AJ406" s="63">
        <f t="shared" si="220"/>
        <v>60.19</v>
      </c>
    </row>
    <row r="407" spans="1:36" ht="33.75" customHeight="1">
      <c r="A407" s="83"/>
      <c r="B407" s="37" t="s">
        <v>137</v>
      </c>
      <c r="C407" s="26">
        <v>31090.53</v>
      </c>
      <c r="D407" s="57"/>
      <c r="E407" s="28"/>
      <c r="F407" s="31">
        <v>31090.53</v>
      </c>
      <c r="G407" s="29">
        <v>0</v>
      </c>
      <c r="H407" s="29">
        <v>0</v>
      </c>
      <c r="I407" s="29">
        <f t="shared" si="232"/>
        <v>31090.53</v>
      </c>
      <c r="J407" s="31">
        <f t="shared" si="233"/>
        <v>0</v>
      </c>
      <c r="K407" s="26">
        <v>58882.55</v>
      </c>
      <c r="L407" s="57"/>
      <c r="M407" s="28"/>
      <c r="N407" s="29">
        <v>27468</v>
      </c>
      <c r="O407" s="29">
        <v>31414.55</v>
      </c>
      <c r="P407" s="29">
        <v>0</v>
      </c>
      <c r="Q407" s="29">
        <f t="shared" si="234"/>
        <v>58882.55</v>
      </c>
      <c r="R407" s="29">
        <f t="shared" si="235"/>
        <v>0</v>
      </c>
      <c r="S407" s="26">
        <v>298770</v>
      </c>
      <c r="T407" s="57"/>
      <c r="U407" s="28"/>
      <c r="V407" s="29">
        <v>152495</v>
      </c>
      <c r="W407" s="29">
        <v>135715</v>
      </c>
      <c r="X407" s="29">
        <v>10560</v>
      </c>
      <c r="Y407" s="29">
        <f t="shared" si="236"/>
        <v>298770</v>
      </c>
      <c r="Z407" s="29">
        <f t="shared" si="237"/>
        <v>0</v>
      </c>
      <c r="AA407" s="26">
        <v>103379.58</v>
      </c>
      <c r="AB407" s="57"/>
      <c r="AC407" s="28"/>
      <c r="AD407" s="23">
        <v>0</v>
      </c>
      <c r="AE407" s="29">
        <v>24920</v>
      </c>
      <c r="AF407" s="29">
        <v>77812</v>
      </c>
      <c r="AG407" s="29">
        <f t="shared" si="238"/>
        <v>102732</v>
      </c>
      <c r="AH407" s="29">
        <f t="shared" si="239"/>
        <v>647.5800000000017</v>
      </c>
      <c r="AI407" s="26">
        <f t="shared" si="240"/>
        <v>492122.66000000003</v>
      </c>
      <c r="AJ407" s="63">
        <f t="shared" si="220"/>
        <v>77.81</v>
      </c>
    </row>
    <row r="408" spans="1:36" ht="33.75" customHeight="1">
      <c r="A408" s="83"/>
      <c r="B408" s="37" t="s">
        <v>138</v>
      </c>
      <c r="C408" s="26">
        <v>0</v>
      </c>
      <c r="D408" s="57"/>
      <c r="E408" s="28"/>
      <c r="F408" s="31">
        <v>0</v>
      </c>
      <c r="G408" s="29">
        <v>0</v>
      </c>
      <c r="H408" s="29">
        <v>0</v>
      </c>
      <c r="I408" s="29">
        <f t="shared" si="232"/>
        <v>0</v>
      </c>
      <c r="J408" s="31">
        <f t="shared" si="233"/>
        <v>0</v>
      </c>
      <c r="K408" s="26">
        <v>8322.9</v>
      </c>
      <c r="L408" s="57"/>
      <c r="M408" s="28"/>
      <c r="N408" s="29">
        <v>8322.9</v>
      </c>
      <c r="O408" s="29">
        <v>0</v>
      </c>
      <c r="P408" s="29">
        <v>0</v>
      </c>
      <c r="Q408" s="29">
        <f t="shared" si="234"/>
        <v>8322.9</v>
      </c>
      <c r="R408" s="29">
        <f t="shared" si="235"/>
        <v>0</v>
      </c>
      <c r="S408" s="26">
        <v>13970</v>
      </c>
      <c r="T408" s="57"/>
      <c r="U408" s="28"/>
      <c r="V408" s="29">
        <v>0</v>
      </c>
      <c r="W408" s="29">
        <v>7330</v>
      </c>
      <c r="X408" s="29">
        <v>6640</v>
      </c>
      <c r="Y408" s="29">
        <f t="shared" si="236"/>
        <v>13970</v>
      </c>
      <c r="Z408" s="29">
        <f t="shared" si="237"/>
        <v>0</v>
      </c>
      <c r="AA408" s="26">
        <v>12263.25</v>
      </c>
      <c r="AB408" s="57"/>
      <c r="AC408" s="28"/>
      <c r="AD408" s="23">
        <v>1260</v>
      </c>
      <c r="AE408" s="29">
        <v>0</v>
      </c>
      <c r="AF408" s="29">
        <v>10990</v>
      </c>
      <c r="AG408" s="29">
        <f t="shared" si="238"/>
        <v>12250</v>
      </c>
      <c r="AH408" s="29">
        <f t="shared" si="239"/>
        <v>13.25</v>
      </c>
      <c r="AI408" s="26">
        <f t="shared" si="240"/>
        <v>34556.15</v>
      </c>
      <c r="AJ408" s="63">
        <f t="shared" si="220"/>
        <v>10.99</v>
      </c>
    </row>
    <row r="409" spans="1:36" ht="33.75" customHeight="1">
      <c r="A409" s="83"/>
      <c r="B409" s="37" t="s">
        <v>140</v>
      </c>
      <c r="C409" s="26">
        <v>0</v>
      </c>
      <c r="D409" s="57"/>
      <c r="E409" s="28"/>
      <c r="F409" s="31">
        <v>0</v>
      </c>
      <c r="G409" s="29">
        <v>0</v>
      </c>
      <c r="H409" s="29">
        <v>0</v>
      </c>
      <c r="I409" s="29">
        <f t="shared" si="232"/>
        <v>0</v>
      </c>
      <c r="J409" s="31">
        <f t="shared" si="233"/>
        <v>0</v>
      </c>
      <c r="K409" s="26">
        <v>0</v>
      </c>
      <c r="L409" s="57"/>
      <c r="M409" s="28"/>
      <c r="N409" s="29">
        <v>0</v>
      </c>
      <c r="O409" s="29">
        <v>0</v>
      </c>
      <c r="P409" s="29">
        <v>0</v>
      </c>
      <c r="Q409" s="29">
        <f t="shared" si="234"/>
        <v>0</v>
      </c>
      <c r="R409" s="29">
        <f t="shared" si="235"/>
        <v>0</v>
      </c>
      <c r="S409" s="26">
        <v>3300</v>
      </c>
      <c r="T409" s="57"/>
      <c r="U409" s="28"/>
      <c r="V409" s="29">
        <v>0</v>
      </c>
      <c r="W409" s="29">
        <v>0</v>
      </c>
      <c r="X409" s="29">
        <v>3300</v>
      </c>
      <c r="Y409" s="29">
        <f t="shared" si="236"/>
        <v>3300</v>
      </c>
      <c r="Z409" s="29">
        <f t="shared" si="237"/>
        <v>0</v>
      </c>
      <c r="AA409" s="26">
        <v>2506.02</v>
      </c>
      <c r="AB409" s="57"/>
      <c r="AC409" s="28"/>
      <c r="AD409" s="23">
        <v>0</v>
      </c>
      <c r="AE409" s="29">
        <v>0</v>
      </c>
      <c r="AF409" s="29">
        <v>0</v>
      </c>
      <c r="AG409" s="29">
        <f t="shared" si="238"/>
        <v>0</v>
      </c>
      <c r="AH409" s="29">
        <f t="shared" si="239"/>
        <v>2506.02</v>
      </c>
      <c r="AI409" s="26">
        <f t="shared" si="240"/>
        <v>5806.02</v>
      </c>
      <c r="AJ409" s="63">
        <f t="shared" si="220"/>
        <v>0</v>
      </c>
    </row>
    <row r="410" spans="1:36" ht="43.5" customHeight="1">
      <c r="A410" s="83"/>
      <c r="B410" s="37" t="s">
        <v>143</v>
      </c>
      <c r="C410" s="26">
        <v>78467.41</v>
      </c>
      <c r="D410" s="57"/>
      <c r="E410" s="28"/>
      <c r="F410" s="29">
        <v>0</v>
      </c>
      <c r="G410" s="29">
        <v>68953.36</v>
      </c>
      <c r="H410" s="29">
        <v>9514.05</v>
      </c>
      <c r="I410" s="29">
        <f t="shared" si="232"/>
        <v>78467.41</v>
      </c>
      <c r="J410" s="29">
        <f t="shared" si="233"/>
        <v>0</v>
      </c>
      <c r="K410" s="30">
        <v>0</v>
      </c>
      <c r="L410" s="57"/>
      <c r="M410" s="28"/>
      <c r="N410" s="29">
        <v>0</v>
      </c>
      <c r="O410" s="29">
        <v>0</v>
      </c>
      <c r="P410" s="29">
        <v>0</v>
      </c>
      <c r="Q410" s="29">
        <f t="shared" si="234"/>
        <v>0</v>
      </c>
      <c r="R410" s="29">
        <f t="shared" si="235"/>
        <v>0</v>
      </c>
      <c r="S410" s="26">
        <v>82555</v>
      </c>
      <c r="T410" s="57"/>
      <c r="U410" s="28"/>
      <c r="V410" s="31">
        <v>71578</v>
      </c>
      <c r="W410" s="29">
        <v>10977</v>
      </c>
      <c r="X410" s="29">
        <v>0</v>
      </c>
      <c r="Y410" s="29">
        <f t="shared" si="236"/>
        <v>82555</v>
      </c>
      <c r="Z410" s="29">
        <f t="shared" si="237"/>
        <v>0</v>
      </c>
      <c r="AA410" s="26">
        <v>85420.01</v>
      </c>
      <c r="AB410" s="57"/>
      <c r="AC410" s="28"/>
      <c r="AD410" s="23">
        <v>0</v>
      </c>
      <c r="AE410" s="29">
        <v>0</v>
      </c>
      <c r="AF410" s="29">
        <v>81529</v>
      </c>
      <c r="AG410" s="29">
        <f t="shared" si="238"/>
        <v>81529</v>
      </c>
      <c r="AH410" s="29">
        <f t="shared" si="239"/>
        <v>3891.0099999999948</v>
      </c>
      <c r="AI410" s="26">
        <f t="shared" si="240"/>
        <v>246442.41999999998</v>
      </c>
      <c r="AJ410" s="63">
        <f t="shared" si="220"/>
        <v>81.53</v>
      </c>
    </row>
    <row r="411" spans="1:36" ht="36" customHeight="1">
      <c r="A411" s="83"/>
      <c r="B411" s="17" t="s">
        <v>21</v>
      </c>
      <c r="C411" s="20">
        <f aca="true" t="shared" si="241" ref="C411:AH411">C412+C413</f>
        <v>20655.5</v>
      </c>
      <c r="D411" s="61">
        <f>D412+D413</f>
        <v>0</v>
      </c>
      <c r="E411" s="21">
        <f>E412+E413</f>
        <v>0</v>
      </c>
      <c r="F411" s="36">
        <f t="shared" si="241"/>
        <v>11990</v>
      </c>
      <c r="G411" s="36">
        <f t="shared" si="241"/>
        <v>8665.5</v>
      </c>
      <c r="H411" s="36">
        <f t="shared" si="241"/>
        <v>0</v>
      </c>
      <c r="I411" s="36">
        <f t="shared" si="241"/>
        <v>20655.5</v>
      </c>
      <c r="J411" s="36">
        <f t="shared" si="241"/>
        <v>0</v>
      </c>
      <c r="K411" s="20">
        <f t="shared" si="241"/>
        <v>52216.6</v>
      </c>
      <c r="L411" s="61">
        <f t="shared" si="241"/>
        <v>0</v>
      </c>
      <c r="M411" s="21">
        <f t="shared" si="241"/>
        <v>0</v>
      </c>
      <c r="N411" s="36">
        <f t="shared" si="241"/>
        <v>0</v>
      </c>
      <c r="O411" s="36">
        <f t="shared" si="241"/>
        <v>52216.6</v>
      </c>
      <c r="P411" s="34">
        <f t="shared" si="241"/>
        <v>0</v>
      </c>
      <c r="Q411" s="34">
        <f t="shared" si="241"/>
        <v>52216.6</v>
      </c>
      <c r="R411" s="34">
        <f>R412+R413</f>
        <v>0</v>
      </c>
      <c r="S411" s="20">
        <f t="shared" si="241"/>
        <v>26408.7</v>
      </c>
      <c r="T411" s="61">
        <f>T412+T413</f>
        <v>0</v>
      </c>
      <c r="U411" s="21">
        <f>U412+U413</f>
        <v>0</v>
      </c>
      <c r="V411" s="34">
        <f t="shared" si="241"/>
        <v>5598.2</v>
      </c>
      <c r="W411" s="34">
        <f t="shared" si="241"/>
        <v>20810.5</v>
      </c>
      <c r="X411" s="34">
        <f t="shared" si="241"/>
        <v>0</v>
      </c>
      <c r="Y411" s="34">
        <f t="shared" si="241"/>
        <v>26408.7</v>
      </c>
      <c r="Z411" s="34">
        <f t="shared" si="241"/>
        <v>0</v>
      </c>
      <c r="AA411" s="20">
        <f t="shared" si="241"/>
        <v>68000</v>
      </c>
      <c r="AB411" s="61">
        <f t="shared" si="241"/>
        <v>0</v>
      </c>
      <c r="AC411" s="21">
        <f t="shared" si="241"/>
        <v>0</v>
      </c>
      <c r="AD411" s="33">
        <f t="shared" si="241"/>
        <v>31460</v>
      </c>
      <c r="AE411" s="36">
        <f t="shared" si="241"/>
        <v>11550</v>
      </c>
      <c r="AF411" s="36">
        <f t="shared" si="241"/>
        <v>24730</v>
      </c>
      <c r="AG411" s="36">
        <f t="shared" si="241"/>
        <v>67740</v>
      </c>
      <c r="AH411" s="36">
        <f t="shared" si="241"/>
        <v>260</v>
      </c>
      <c r="AI411" s="20">
        <f>AI412+AI413</f>
        <v>167280.8</v>
      </c>
      <c r="AJ411" s="63">
        <f t="shared" si="220"/>
        <v>24.73</v>
      </c>
    </row>
    <row r="412" spans="1:36" ht="30.75" customHeight="1">
      <c r="A412" s="83"/>
      <c r="B412" s="37" t="s">
        <v>134</v>
      </c>
      <c r="C412" s="26">
        <v>11990</v>
      </c>
      <c r="D412" s="57"/>
      <c r="E412" s="28"/>
      <c r="F412" s="29">
        <v>11990</v>
      </c>
      <c r="G412" s="29">
        <v>0</v>
      </c>
      <c r="H412" s="29">
        <v>0</v>
      </c>
      <c r="I412" s="29">
        <f>F412+G412+H412</f>
        <v>11990</v>
      </c>
      <c r="J412" s="29">
        <f>C412-I412</f>
        <v>0</v>
      </c>
      <c r="K412" s="26">
        <v>23331.6</v>
      </c>
      <c r="L412" s="57"/>
      <c r="M412" s="28"/>
      <c r="N412" s="29">
        <v>0</v>
      </c>
      <c r="O412" s="29">
        <v>23331.6</v>
      </c>
      <c r="P412" s="29">
        <v>0</v>
      </c>
      <c r="Q412" s="29">
        <f>N412+O412+P412</f>
        <v>23331.6</v>
      </c>
      <c r="R412" s="29">
        <f>K412-Q412</f>
        <v>0</v>
      </c>
      <c r="S412" s="26">
        <v>26408.7</v>
      </c>
      <c r="T412" s="57"/>
      <c r="U412" s="28"/>
      <c r="V412" s="29">
        <v>5598.2</v>
      </c>
      <c r="W412" s="29">
        <v>20810.5</v>
      </c>
      <c r="X412" s="29">
        <v>0</v>
      </c>
      <c r="Y412" s="29">
        <f>V412+W412+X412</f>
        <v>26408.7</v>
      </c>
      <c r="Z412" s="29">
        <f>S412-Y412</f>
        <v>0</v>
      </c>
      <c r="AA412" s="26">
        <v>28000</v>
      </c>
      <c r="AB412" s="57"/>
      <c r="AC412" s="28"/>
      <c r="AD412" s="23">
        <v>9060</v>
      </c>
      <c r="AE412" s="29">
        <v>5950</v>
      </c>
      <c r="AF412" s="29">
        <v>12930</v>
      </c>
      <c r="AG412" s="29">
        <f>AD412+AE412+AF412</f>
        <v>27940</v>
      </c>
      <c r="AH412" s="29">
        <f>AA412-AG412</f>
        <v>60</v>
      </c>
      <c r="AI412" s="26">
        <f>C412+D412+K412+L412+S412+T412+AA412+AB412</f>
        <v>89730.3</v>
      </c>
      <c r="AJ412" s="63">
        <f t="shared" si="220"/>
        <v>12.93</v>
      </c>
    </row>
    <row r="413" spans="1:36" ht="22.5" customHeight="1">
      <c r="A413" s="83"/>
      <c r="B413" s="37" t="s">
        <v>136</v>
      </c>
      <c r="C413" s="26">
        <v>8665.5</v>
      </c>
      <c r="D413" s="57"/>
      <c r="E413" s="28"/>
      <c r="F413" s="31">
        <v>0</v>
      </c>
      <c r="G413" s="29">
        <v>8665.5</v>
      </c>
      <c r="H413" s="29">
        <v>0</v>
      </c>
      <c r="I413" s="29">
        <f>F413+G413+H413</f>
        <v>8665.5</v>
      </c>
      <c r="J413" s="29">
        <f>C413-I413</f>
        <v>0</v>
      </c>
      <c r="K413" s="26">
        <v>28885</v>
      </c>
      <c r="L413" s="57"/>
      <c r="M413" s="28"/>
      <c r="N413" s="29">
        <v>0</v>
      </c>
      <c r="O413" s="29">
        <v>28885</v>
      </c>
      <c r="P413" s="29">
        <v>0</v>
      </c>
      <c r="Q413" s="29">
        <f>N413+O413+P413</f>
        <v>28885</v>
      </c>
      <c r="R413" s="29">
        <f>K413-Q413</f>
        <v>0</v>
      </c>
      <c r="S413" s="26">
        <v>0</v>
      </c>
      <c r="T413" s="57"/>
      <c r="U413" s="28"/>
      <c r="V413" s="29">
        <v>0</v>
      </c>
      <c r="W413" s="29">
        <v>0</v>
      </c>
      <c r="X413" s="29">
        <v>0</v>
      </c>
      <c r="Y413" s="29">
        <f>V413+W413+X413</f>
        <v>0</v>
      </c>
      <c r="Z413" s="29">
        <f>S413-Y413</f>
        <v>0</v>
      </c>
      <c r="AA413" s="26">
        <v>40000</v>
      </c>
      <c r="AB413" s="57"/>
      <c r="AC413" s="28"/>
      <c r="AD413" s="23">
        <v>22400</v>
      </c>
      <c r="AE413" s="29">
        <v>5600</v>
      </c>
      <c r="AF413" s="29">
        <v>11800</v>
      </c>
      <c r="AG413" s="29">
        <f>AD413+AE413+AF413</f>
        <v>39800</v>
      </c>
      <c r="AH413" s="29">
        <f>AA413-AG413</f>
        <v>200</v>
      </c>
      <c r="AI413" s="26">
        <f>C413+D413+K413+L413+S413+T413+AA413+AB413</f>
        <v>77550.5</v>
      </c>
      <c r="AJ413" s="63">
        <f t="shared" si="220"/>
        <v>11.8</v>
      </c>
    </row>
    <row r="414" spans="1:36" ht="34.5" customHeight="1">
      <c r="A414" s="83"/>
      <c r="B414" s="17" t="s">
        <v>17</v>
      </c>
      <c r="C414" s="20">
        <f>C415+C416+C417+C418+C419</f>
        <v>166846.51</v>
      </c>
      <c r="D414" s="61">
        <f>D415+D416+D417+D418+D419</f>
        <v>0</v>
      </c>
      <c r="E414" s="21">
        <f>E415+E416+E417+E418+E419</f>
        <v>0</v>
      </c>
      <c r="F414" s="20">
        <f aca="true" t="shared" si="242" ref="F414:AI414">F415+F416+F417+F418+F419</f>
        <v>110427.9</v>
      </c>
      <c r="G414" s="20">
        <f t="shared" si="242"/>
        <v>0</v>
      </c>
      <c r="H414" s="20">
        <f t="shared" si="242"/>
        <v>56418.61</v>
      </c>
      <c r="I414" s="20">
        <f t="shared" si="242"/>
        <v>166846.51</v>
      </c>
      <c r="J414" s="20">
        <f t="shared" si="242"/>
        <v>0</v>
      </c>
      <c r="K414" s="20">
        <f t="shared" si="242"/>
        <v>513336.44999999995</v>
      </c>
      <c r="L414" s="61">
        <f>L415+L416+L417+L418+L419</f>
        <v>0</v>
      </c>
      <c r="M414" s="21">
        <f>M415+M416+M417+M418+M419</f>
        <v>0</v>
      </c>
      <c r="N414" s="20">
        <f t="shared" si="242"/>
        <v>397937.32999999996</v>
      </c>
      <c r="O414" s="20">
        <f t="shared" si="242"/>
        <v>101414.31</v>
      </c>
      <c r="P414" s="20">
        <f t="shared" si="242"/>
        <v>13984.810000000001</v>
      </c>
      <c r="Q414" s="20">
        <f t="shared" si="242"/>
        <v>513336.44999999995</v>
      </c>
      <c r="R414" s="20">
        <f t="shared" si="242"/>
        <v>0</v>
      </c>
      <c r="S414" s="20">
        <f t="shared" si="242"/>
        <v>553850.61</v>
      </c>
      <c r="T414" s="61">
        <f>T415+T416+T417+T418+T419</f>
        <v>0</v>
      </c>
      <c r="U414" s="21">
        <f>U415+U416+U417+U418+U419</f>
        <v>0</v>
      </c>
      <c r="V414" s="20">
        <f t="shared" si="242"/>
        <v>405104.61</v>
      </c>
      <c r="W414" s="20">
        <f t="shared" si="242"/>
        <v>0</v>
      </c>
      <c r="X414" s="20">
        <f t="shared" si="242"/>
        <v>148746</v>
      </c>
      <c r="Y414" s="20">
        <f t="shared" si="242"/>
        <v>553850.61</v>
      </c>
      <c r="Z414" s="20">
        <f t="shared" si="242"/>
        <v>0</v>
      </c>
      <c r="AA414" s="20">
        <f t="shared" si="242"/>
        <v>485448.89</v>
      </c>
      <c r="AB414" s="61">
        <f>AB415+AB416+AB417+AB418+AB419</f>
        <v>0</v>
      </c>
      <c r="AC414" s="21">
        <f>AC415+AC416+AC417+AC418+AC419</f>
        <v>0</v>
      </c>
      <c r="AD414" s="33">
        <f t="shared" si="242"/>
        <v>102420</v>
      </c>
      <c r="AE414" s="20">
        <f t="shared" si="242"/>
        <v>164942</v>
      </c>
      <c r="AF414" s="20">
        <f t="shared" si="242"/>
        <v>201095</v>
      </c>
      <c r="AG414" s="20">
        <f t="shared" si="242"/>
        <v>468457</v>
      </c>
      <c r="AH414" s="20">
        <f t="shared" si="242"/>
        <v>16991.89000000002</v>
      </c>
      <c r="AI414" s="20">
        <f t="shared" si="242"/>
        <v>1719482.46</v>
      </c>
      <c r="AJ414" s="63">
        <f t="shared" si="220"/>
        <v>201.1</v>
      </c>
    </row>
    <row r="415" spans="1:36" ht="30.75" customHeight="1">
      <c r="A415" s="83"/>
      <c r="B415" s="37" t="s">
        <v>135</v>
      </c>
      <c r="C415" s="26">
        <v>56418.61</v>
      </c>
      <c r="D415" s="57"/>
      <c r="E415" s="28"/>
      <c r="F415" s="29">
        <v>0</v>
      </c>
      <c r="G415" s="29">
        <v>0</v>
      </c>
      <c r="H415" s="29">
        <v>56418.61</v>
      </c>
      <c r="I415" s="29">
        <f>F415+G415+H415</f>
        <v>56418.61</v>
      </c>
      <c r="J415" s="29">
        <f>C415-I415</f>
        <v>0</v>
      </c>
      <c r="K415" s="26">
        <v>80712.13</v>
      </c>
      <c r="L415" s="57"/>
      <c r="M415" s="28"/>
      <c r="N415" s="29">
        <v>56676.03</v>
      </c>
      <c r="O415" s="29">
        <v>24036.1</v>
      </c>
      <c r="P415" s="29">
        <v>0</v>
      </c>
      <c r="Q415" s="29">
        <f>N415+O415+P415</f>
        <v>80712.13</v>
      </c>
      <c r="R415" s="29">
        <f>K415-Q415</f>
        <v>0</v>
      </c>
      <c r="S415" s="26">
        <v>14583.6</v>
      </c>
      <c r="T415" s="57"/>
      <c r="U415" s="28"/>
      <c r="V415" s="29">
        <v>12837.6</v>
      </c>
      <c r="W415" s="29">
        <v>0</v>
      </c>
      <c r="X415" s="29">
        <v>1746</v>
      </c>
      <c r="Y415" s="29">
        <f>V415+W415+X415</f>
        <v>14583.6</v>
      </c>
      <c r="Z415" s="29">
        <f>S415-Y415</f>
        <v>0</v>
      </c>
      <c r="AA415" s="26">
        <v>72070.44</v>
      </c>
      <c r="AB415" s="57"/>
      <c r="AC415" s="28"/>
      <c r="AD415" s="23">
        <v>8440</v>
      </c>
      <c r="AE415" s="29">
        <v>33522</v>
      </c>
      <c r="AF415" s="29">
        <v>23400</v>
      </c>
      <c r="AG415" s="29">
        <f>AD415+AE415+AF415</f>
        <v>65362</v>
      </c>
      <c r="AH415" s="29">
        <f>AA415-AG415</f>
        <v>6708.440000000002</v>
      </c>
      <c r="AI415" s="26">
        <f>C415+D415+K415+L415+S415+T415+AA415+AB415</f>
        <v>223784.78</v>
      </c>
      <c r="AJ415" s="63">
        <f t="shared" si="220"/>
        <v>23.4</v>
      </c>
    </row>
    <row r="416" spans="1:36" ht="27.75" customHeight="1">
      <c r="A416" s="83"/>
      <c r="B416" s="37" t="s">
        <v>136</v>
      </c>
      <c r="C416" s="26">
        <v>55491.9</v>
      </c>
      <c r="D416" s="57"/>
      <c r="E416" s="28"/>
      <c r="F416" s="31">
        <v>55491.9</v>
      </c>
      <c r="G416" s="29">
        <v>0</v>
      </c>
      <c r="H416" s="29">
        <v>0</v>
      </c>
      <c r="I416" s="29">
        <f>F416+G416+H416</f>
        <v>55491.9</v>
      </c>
      <c r="J416" s="29">
        <f>C416-I416</f>
        <v>0</v>
      </c>
      <c r="K416" s="26">
        <v>152229.4</v>
      </c>
      <c r="L416" s="57"/>
      <c r="M416" s="28"/>
      <c r="N416" s="29">
        <v>94186.9</v>
      </c>
      <c r="O416" s="29">
        <v>58042.5</v>
      </c>
      <c r="P416" s="29">
        <v>0</v>
      </c>
      <c r="Q416" s="29">
        <f>N416+O416+P416</f>
        <v>152229.4</v>
      </c>
      <c r="R416" s="29">
        <f>K416-Q416</f>
        <v>0</v>
      </c>
      <c r="S416" s="26">
        <v>121560</v>
      </c>
      <c r="T416" s="57"/>
      <c r="U416" s="28"/>
      <c r="V416" s="29">
        <v>118010</v>
      </c>
      <c r="W416" s="29">
        <v>0</v>
      </c>
      <c r="X416" s="29">
        <v>3550</v>
      </c>
      <c r="Y416" s="29">
        <f>V416+W416+X416</f>
        <v>121560</v>
      </c>
      <c r="Z416" s="29">
        <f>S416-Y416</f>
        <v>0</v>
      </c>
      <c r="AA416" s="26">
        <v>142000</v>
      </c>
      <c r="AB416" s="57"/>
      <c r="AC416" s="28"/>
      <c r="AD416" s="23">
        <v>41040</v>
      </c>
      <c r="AE416" s="29">
        <v>56780</v>
      </c>
      <c r="AF416" s="29">
        <v>42570</v>
      </c>
      <c r="AG416" s="29">
        <f>AD416+AE416+AF416</f>
        <v>140390</v>
      </c>
      <c r="AH416" s="29">
        <f>AA416-AG416</f>
        <v>1610</v>
      </c>
      <c r="AI416" s="26">
        <f>C416+D416+K416+L416+S416+T416+AA416+AB416</f>
        <v>471281.3</v>
      </c>
      <c r="AJ416" s="63">
        <f t="shared" si="220"/>
        <v>42.57</v>
      </c>
    </row>
    <row r="417" spans="1:36" ht="27.75" customHeight="1">
      <c r="A417" s="83"/>
      <c r="B417" s="37" t="s">
        <v>137</v>
      </c>
      <c r="C417" s="26">
        <v>54936</v>
      </c>
      <c r="D417" s="57"/>
      <c r="E417" s="28"/>
      <c r="F417" s="31">
        <v>54936</v>
      </c>
      <c r="G417" s="29">
        <v>0</v>
      </c>
      <c r="H417" s="29">
        <v>0</v>
      </c>
      <c r="I417" s="29">
        <f>F417+G417+H417</f>
        <v>54936</v>
      </c>
      <c r="J417" s="31">
        <f>C417-I417</f>
        <v>0</v>
      </c>
      <c r="K417" s="26">
        <v>222100.38999999998</v>
      </c>
      <c r="L417" s="57"/>
      <c r="M417" s="28"/>
      <c r="N417" s="29">
        <v>214468.4</v>
      </c>
      <c r="O417" s="29">
        <v>653.31</v>
      </c>
      <c r="P417" s="29">
        <v>6978.68</v>
      </c>
      <c r="Q417" s="29">
        <f>N417+O417+P417</f>
        <v>222100.38999999998</v>
      </c>
      <c r="R417" s="29">
        <f>K417-Q417</f>
        <v>0</v>
      </c>
      <c r="S417" s="26">
        <v>325360</v>
      </c>
      <c r="T417" s="57"/>
      <c r="U417" s="28"/>
      <c r="V417" s="29">
        <v>190720</v>
      </c>
      <c r="W417" s="29">
        <v>0</v>
      </c>
      <c r="X417" s="29">
        <v>134640</v>
      </c>
      <c r="Y417" s="29">
        <f>V417+W417+X417</f>
        <v>325360</v>
      </c>
      <c r="Z417" s="29">
        <f>S417-Y417</f>
        <v>0</v>
      </c>
      <c r="AA417" s="26">
        <v>176063.17</v>
      </c>
      <c r="AB417" s="57"/>
      <c r="AC417" s="28"/>
      <c r="AD417" s="23">
        <v>33600</v>
      </c>
      <c r="AE417" s="29">
        <v>66140</v>
      </c>
      <c r="AF417" s="29">
        <v>74055</v>
      </c>
      <c r="AG417" s="29">
        <f>AD417+AE417+AF417</f>
        <v>173795</v>
      </c>
      <c r="AH417" s="29">
        <f>AA417-AG417</f>
        <v>2268.170000000013</v>
      </c>
      <c r="AI417" s="26">
        <f>C417+D417+K417+L417+S417+T417+AA417+AB417</f>
        <v>778459.56</v>
      </c>
      <c r="AJ417" s="63">
        <f t="shared" si="220"/>
        <v>74.06</v>
      </c>
    </row>
    <row r="418" spans="1:36" ht="30.75" customHeight="1">
      <c r="A418" s="83"/>
      <c r="B418" s="37" t="s">
        <v>138</v>
      </c>
      <c r="C418" s="26">
        <v>0</v>
      </c>
      <c r="D418" s="57"/>
      <c r="E418" s="28"/>
      <c r="F418" s="31">
        <v>0</v>
      </c>
      <c r="G418" s="29">
        <v>0</v>
      </c>
      <c r="H418" s="29">
        <v>0</v>
      </c>
      <c r="I418" s="29">
        <f>F418+G418+H418</f>
        <v>0</v>
      </c>
      <c r="J418" s="29">
        <f>C418-I418</f>
        <v>0</v>
      </c>
      <c r="K418" s="26">
        <v>10432.73</v>
      </c>
      <c r="L418" s="57"/>
      <c r="M418" s="28"/>
      <c r="N418" s="29">
        <v>0</v>
      </c>
      <c r="O418" s="29">
        <v>8567.4</v>
      </c>
      <c r="P418" s="29">
        <v>1865.33</v>
      </c>
      <c r="Q418" s="29">
        <f>N418+O418+P418</f>
        <v>10432.73</v>
      </c>
      <c r="R418" s="29">
        <f>K418-Q418</f>
        <v>0</v>
      </c>
      <c r="S418" s="26">
        <v>40903.31</v>
      </c>
      <c r="T418" s="57"/>
      <c r="U418" s="28"/>
      <c r="V418" s="29">
        <v>32093.31</v>
      </c>
      <c r="W418" s="29">
        <v>0</v>
      </c>
      <c r="X418" s="29">
        <v>8810</v>
      </c>
      <c r="Y418" s="29">
        <f>V418+W418+X418</f>
        <v>40903.31</v>
      </c>
      <c r="Z418" s="29">
        <f>S418-Y418</f>
        <v>0</v>
      </c>
      <c r="AA418" s="26">
        <v>29467.57</v>
      </c>
      <c r="AB418" s="57"/>
      <c r="AC418" s="28"/>
      <c r="AD418" s="23">
        <v>7860</v>
      </c>
      <c r="AE418" s="29">
        <v>0</v>
      </c>
      <c r="AF418" s="29">
        <v>21520</v>
      </c>
      <c r="AG418" s="29">
        <f>AD418+AE418+AF418</f>
        <v>29380</v>
      </c>
      <c r="AH418" s="29">
        <f>AA418-AG418</f>
        <v>87.56999999999971</v>
      </c>
      <c r="AI418" s="26">
        <f>C418+D418+K418+L418+S418+T418+AA418+AB418</f>
        <v>80803.60999999999</v>
      </c>
      <c r="AJ418" s="63">
        <f t="shared" si="220"/>
        <v>21.52</v>
      </c>
    </row>
    <row r="419" spans="1:36" ht="60.75" customHeight="1">
      <c r="A419" s="83"/>
      <c r="B419" s="37" t="s">
        <v>143</v>
      </c>
      <c r="C419" s="26">
        <v>0</v>
      </c>
      <c r="D419" s="57"/>
      <c r="E419" s="28"/>
      <c r="F419" s="29">
        <v>0</v>
      </c>
      <c r="G419" s="29">
        <v>0</v>
      </c>
      <c r="H419" s="29">
        <v>0</v>
      </c>
      <c r="I419" s="29">
        <f>F419+G419+H419</f>
        <v>0</v>
      </c>
      <c r="J419" s="29">
        <f>C419-I419</f>
        <v>0</v>
      </c>
      <c r="K419" s="26">
        <v>47861.8</v>
      </c>
      <c r="L419" s="57"/>
      <c r="M419" s="28"/>
      <c r="N419" s="29">
        <v>32606</v>
      </c>
      <c r="O419" s="29">
        <v>10115</v>
      </c>
      <c r="P419" s="29">
        <v>5140.8</v>
      </c>
      <c r="Q419" s="29">
        <f>N419+O419+P419</f>
        <v>47861.8</v>
      </c>
      <c r="R419" s="29">
        <f>K419-Q419</f>
        <v>0</v>
      </c>
      <c r="S419" s="26">
        <v>51443.7</v>
      </c>
      <c r="T419" s="57"/>
      <c r="U419" s="28"/>
      <c r="V419" s="29">
        <v>51443.7</v>
      </c>
      <c r="W419" s="29">
        <v>0</v>
      </c>
      <c r="X419" s="29">
        <v>0</v>
      </c>
      <c r="Y419" s="29">
        <f>V419+W419+X419</f>
        <v>51443.7</v>
      </c>
      <c r="Z419" s="29">
        <f>S419-Y419</f>
        <v>0</v>
      </c>
      <c r="AA419" s="26">
        <v>65847.71</v>
      </c>
      <c r="AB419" s="57"/>
      <c r="AC419" s="28"/>
      <c r="AD419" s="23">
        <v>11480</v>
      </c>
      <c r="AE419" s="29">
        <v>8500</v>
      </c>
      <c r="AF419" s="29">
        <v>39550</v>
      </c>
      <c r="AG419" s="29">
        <f>AD419+AE419+AF419</f>
        <v>59530</v>
      </c>
      <c r="AH419" s="29">
        <f>AA419-AG419</f>
        <v>6317.710000000006</v>
      </c>
      <c r="AI419" s="26">
        <f>C419+D419+K419+L419+S419+T419+AA419+AB419</f>
        <v>165153.21000000002</v>
      </c>
      <c r="AJ419" s="63">
        <f t="shared" si="220"/>
        <v>39.55</v>
      </c>
    </row>
    <row r="420" spans="1:36" ht="39" customHeight="1">
      <c r="A420" s="83"/>
      <c r="B420" s="17" t="s">
        <v>35</v>
      </c>
      <c r="C420" s="20">
        <f>C421+C422+C423</f>
        <v>239638.89</v>
      </c>
      <c r="D420" s="61">
        <f>D421+D422+D423</f>
        <v>0</v>
      </c>
      <c r="E420" s="21">
        <f>E421+E422+E423</f>
        <v>0</v>
      </c>
      <c r="F420" s="20">
        <f aca="true" t="shared" si="243" ref="F420:AI420">F421+F422+F423</f>
        <v>156661.01</v>
      </c>
      <c r="G420" s="20">
        <f t="shared" si="243"/>
        <v>71859.88</v>
      </c>
      <c r="H420" s="20">
        <f t="shared" si="243"/>
        <v>11118</v>
      </c>
      <c r="I420" s="20">
        <f t="shared" si="243"/>
        <v>239638.89</v>
      </c>
      <c r="J420" s="20">
        <f t="shared" si="243"/>
        <v>0</v>
      </c>
      <c r="K420" s="20">
        <f t="shared" si="243"/>
        <v>481746.23000000004</v>
      </c>
      <c r="L420" s="61">
        <f>L421+L422+L423</f>
        <v>0</v>
      </c>
      <c r="M420" s="21">
        <f>M421+M422+M423</f>
        <v>0</v>
      </c>
      <c r="N420" s="20">
        <f t="shared" si="243"/>
        <v>287047.68</v>
      </c>
      <c r="O420" s="20">
        <f t="shared" si="243"/>
        <v>56740.39</v>
      </c>
      <c r="P420" s="20">
        <f t="shared" si="243"/>
        <v>137958.16</v>
      </c>
      <c r="Q420" s="20">
        <f t="shared" si="243"/>
        <v>481746.23000000004</v>
      </c>
      <c r="R420" s="20">
        <f t="shared" si="243"/>
        <v>0</v>
      </c>
      <c r="S420" s="20">
        <f t="shared" si="243"/>
        <v>407115.48</v>
      </c>
      <c r="T420" s="61">
        <f>T421+T422+T423</f>
        <v>0</v>
      </c>
      <c r="U420" s="21">
        <f>U421+U422+U423</f>
        <v>0</v>
      </c>
      <c r="V420" s="20">
        <f t="shared" si="243"/>
        <v>155683.9</v>
      </c>
      <c r="W420" s="20">
        <f t="shared" si="243"/>
        <v>112120.8</v>
      </c>
      <c r="X420" s="20">
        <f t="shared" si="243"/>
        <v>139310.78</v>
      </c>
      <c r="Y420" s="20">
        <f t="shared" si="243"/>
        <v>407115.48</v>
      </c>
      <c r="Z420" s="20">
        <f t="shared" si="243"/>
        <v>0</v>
      </c>
      <c r="AA420" s="20">
        <f t="shared" si="243"/>
        <v>416074.4</v>
      </c>
      <c r="AB420" s="61">
        <f>AB421+AB422+AB423</f>
        <v>0</v>
      </c>
      <c r="AC420" s="21">
        <f>AC421+AC422+AC423</f>
        <v>0</v>
      </c>
      <c r="AD420" s="33">
        <f t="shared" si="243"/>
        <v>62184.2</v>
      </c>
      <c r="AE420" s="20">
        <f t="shared" si="243"/>
        <v>136288.1</v>
      </c>
      <c r="AF420" s="20">
        <f t="shared" si="243"/>
        <v>188307.86</v>
      </c>
      <c r="AG420" s="20">
        <f t="shared" si="243"/>
        <v>386780.16</v>
      </c>
      <c r="AH420" s="20">
        <f t="shared" si="243"/>
        <v>29294.24000000005</v>
      </c>
      <c r="AI420" s="20">
        <f t="shared" si="243"/>
        <v>1544575</v>
      </c>
      <c r="AJ420" s="63">
        <f t="shared" si="220"/>
        <v>188.31</v>
      </c>
    </row>
    <row r="421" spans="1:36" ht="50.25" customHeight="1">
      <c r="A421" s="83"/>
      <c r="B421" s="37" t="s">
        <v>149</v>
      </c>
      <c r="C421" s="26">
        <v>141698.71000000002</v>
      </c>
      <c r="D421" s="57"/>
      <c r="E421" s="28"/>
      <c r="F421" s="29">
        <v>92484.16</v>
      </c>
      <c r="G421" s="29">
        <v>38096.55</v>
      </c>
      <c r="H421" s="29">
        <v>11118</v>
      </c>
      <c r="I421" s="29">
        <f>F421+G421+H421</f>
        <v>141698.71000000002</v>
      </c>
      <c r="J421" s="29">
        <f>C421-I421</f>
        <v>0</v>
      </c>
      <c r="K421" s="30">
        <v>297560.29000000004</v>
      </c>
      <c r="L421" s="57"/>
      <c r="M421" s="28"/>
      <c r="N421" s="29">
        <v>109257.99</v>
      </c>
      <c r="O421" s="29">
        <v>50344.14</v>
      </c>
      <c r="P421" s="29">
        <v>137958.16</v>
      </c>
      <c r="Q421" s="29">
        <f>N421+O421+P421</f>
        <v>297560.29000000004</v>
      </c>
      <c r="R421" s="29">
        <f>K421-Q421</f>
        <v>0</v>
      </c>
      <c r="S421" s="26">
        <v>247225.47999999998</v>
      </c>
      <c r="T421" s="57"/>
      <c r="U421" s="28"/>
      <c r="V421" s="31">
        <v>131083.9</v>
      </c>
      <c r="W421" s="29">
        <v>5690.8</v>
      </c>
      <c r="X421" s="29">
        <v>110450.78</v>
      </c>
      <c r="Y421" s="29">
        <f>V421+W421+X421</f>
        <v>247225.47999999998</v>
      </c>
      <c r="Z421" s="29">
        <f>S421-Y421</f>
        <v>0</v>
      </c>
      <c r="AA421" s="26">
        <v>312350.52</v>
      </c>
      <c r="AB421" s="57"/>
      <c r="AC421" s="28"/>
      <c r="AD421" s="23">
        <v>62184.2</v>
      </c>
      <c r="AE421" s="29">
        <v>90101.1</v>
      </c>
      <c r="AF421" s="29">
        <v>135996.86</v>
      </c>
      <c r="AG421" s="29">
        <f>AD421+AE421+AF421</f>
        <v>288282.16</v>
      </c>
      <c r="AH421" s="29">
        <f>AA421-AG421</f>
        <v>24068.360000000044</v>
      </c>
      <c r="AI421" s="26">
        <f>C421+D421+K421+L421+S421+T421+AA421+AB421</f>
        <v>998835</v>
      </c>
      <c r="AJ421" s="63">
        <f t="shared" si="220"/>
        <v>136</v>
      </c>
    </row>
    <row r="422" spans="1:36" ht="36" customHeight="1">
      <c r="A422" s="83"/>
      <c r="B422" s="37" t="s">
        <v>140</v>
      </c>
      <c r="C422" s="26">
        <v>0</v>
      </c>
      <c r="D422" s="57"/>
      <c r="E422" s="28"/>
      <c r="F422" s="29">
        <v>0</v>
      </c>
      <c r="G422" s="29">
        <v>0</v>
      </c>
      <c r="H422" s="29">
        <v>0</v>
      </c>
      <c r="I422" s="29">
        <f>F422+G422+H422</f>
        <v>0</v>
      </c>
      <c r="J422" s="29">
        <f>C422-I422</f>
        <v>0</v>
      </c>
      <c r="K422" s="30">
        <v>0</v>
      </c>
      <c r="L422" s="57"/>
      <c r="M422" s="28"/>
      <c r="N422" s="29">
        <v>0</v>
      </c>
      <c r="O422" s="29">
        <v>0</v>
      </c>
      <c r="P422" s="29">
        <v>0</v>
      </c>
      <c r="Q422" s="29">
        <f>N422+O422+P422</f>
        <v>0</v>
      </c>
      <c r="R422" s="29">
        <f>K422-Q422</f>
        <v>0</v>
      </c>
      <c r="S422" s="26">
        <v>0</v>
      </c>
      <c r="T422" s="57"/>
      <c r="U422" s="28"/>
      <c r="V422" s="31">
        <v>0</v>
      </c>
      <c r="W422" s="29">
        <v>0</v>
      </c>
      <c r="X422" s="29">
        <v>0</v>
      </c>
      <c r="Y422" s="29">
        <f>V422+W422+X422</f>
        <v>0</v>
      </c>
      <c r="Z422" s="29">
        <f>S422-Y422</f>
        <v>0</v>
      </c>
      <c r="AA422" s="26">
        <v>0</v>
      </c>
      <c r="AB422" s="57"/>
      <c r="AC422" s="28"/>
      <c r="AD422" s="23">
        <v>0</v>
      </c>
      <c r="AE422" s="29">
        <v>0</v>
      </c>
      <c r="AF422" s="29">
        <v>0</v>
      </c>
      <c r="AG422" s="29">
        <f>AD422+AE422+AF422</f>
        <v>0</v>
      </c>
      <c r="AH422" s="29">
        <f>AA422-AG422</f>
        <v>0</v>
      </c>
      <c r="AI422" s="26">
        <f>C422+D422+K422+L422+S422+T422+AA422+AB422</f>
        <v>0</v>
      </c>
      <c r="AJ422" s="63">
        <f t="shared" si="220"/>
        <v>0</v>
      </c>
    </row>
    <row r="423" spans="1:36" ht="50.25" customHeight="1">
      <c r="A423" s="83"/>
      <c r="B423" s="37" t="s">
        <v>150</v>
      </c>
      <c r="C423" s="26">
        <v>97940.18</v>
      </c>
      <c r="D423" s="57"/>
      <c r="E423" s="28"/>
      <c r="F423" s="29">
        <v>64176.85</v>
      </c>
      <c r="G423" s="29">
        <v>33763.33</v>
      </c>
      <c r="H423" s="29">
        <v>0</v>
      </c>
      <c r="I423" s="29">
        <f>F423+G423+H423</f>
        <v>97940.18</v>
      </c>
      <c r="J423" s="29">
        <f>C423-I423</f>
        <v>0</v>
      </c>
      <c r="K423" s="30">
        <v>184185.94</v>
      </c>
      <c r="L423" s="57"/>
      <c r="M423" s="28"/>
      <c r="N423" s="29">
        <v>177789.69</v>
      </c>
      <c r="O423" s="29">
        <v>6396.25</v>
      </c>
      <c r="P423" s="29">
        <v>0</v>
      </c>
      <c r="Q423" s="29">
        <f>N423+O423+P423</f>
        <v>184185.94</v>
      </c>
      <c r="R423" s="29">
        <f>K423-Q423</f>
        <v>0</v>
      </c>
      <c r="S423" s="26">
        <v>159890</v>
      </c>
      <c r="T423" s="57"/>
      <c r="U423" s="28"/>
      <c r="V423" s="29">
        <v>24600</v>
      </c>
      <c r="W423" s="29">
        <v>106430</v>
      </c>
      <c r="X423" s="29">
        <v>28860</v>
      </c>
      <c r="Y423" s="29">
        <f>V423+W423+X423</f>
        <v>159890</v>
      </c>
      <c r="Z423" s="29">
        <f>S423-Y423</f>
        <v>0</v>
      </c>
      <c r="AA423" s="26">
        <v>103723.88</v>
      </c>
      <c r="AB423" s="57"/>
      <c r="AC423" s="28"/>
      <c r="AD423" s="23">
        <v>0</v>
      </c>
      <c r="AE423" s="29">
        <v>46187</v>
      </c>
      <c r="AF423" s="29">
        <v>52311</v>
      </c>
      <c r="AG423" s="29">
        <f>AD423+AE423+AF423</f>
        <v>98498</v>
      </c>
      <c r="AH423" s="29">
        <f>AA423-AG423</f>
        <v>5225.880000000005</v>
      </c>
      <c r="AI423" s="26">
        <f>C423+D423+K423+L423+S423+T423+AA423+AB423</f>
        <v>545740</v>
      </c>
      <c r="AJ423" s="63">
        <f t="shared" si="220"/>
        <v>52.31</v>
      </c>
    </row>
    <row r="424" spans="1:36" ht="39" customHeight="1">
      <c r="A424" s="83"/>
      <c r="B424" s="17" t="s">
        <v>125</v>
      </c>
      <c r="C424" s="20">
        <f>C425</f>
        <v>0</v>
      </c>
      <c r="D424" s="61">
        <f>D425</f>
        <v>0</v>
      </c>
      <c r="E424" s="21">
        <f>E425</f>
        <v>0</v>
      </c>
      <c r="F424" s="36">
        <f aca="true" t="shared" si="244" ref="F424:AI424">F425</f>
        <v>0</v>
      </c>
      <c r="G424" s="36">
        <f t="shared" si="244"/>
        <v>0</v>
      </c>
      <c r="H424" s="36">
        <f t="shared" si="244"/>
        <v>0</v>
      </c>
      <c r="I424" s="36">
        <f t="shared" si="244"/>
        <v>0</v>
      </c>
      <c r="J424" s="36">
        <f t="shared" si="244"/>
        <v>0</v>
      </c>
      <c r="K424" s="20">
        <f t="shared" si="244"/>
        <v>0</v>
      </c>
      <c r="L424" s="61">
        <f>L425</f>
        <v>0</v>
      </c>
      <c r="M424" s="21">
        <f>M425</f>
        <v>0</v>
      </c>
      <c r="N424" s="36">
        <f t="shared" si="244"/>
        <v>0</v>
      </c>
      <c r="O424" s="36">
        <f t="shared" si="244"/>
        <v>0</v>
      </c>
      <c r="P424" s="36">
        <f t="shared" si="244"/>
        <v>0</v>
      </c>
      <c r="Q424" s="36">
        <f t="shared" si="244"/>
        <v>0</v>
      </c>
      <c r="R424" s="36">
        <f>R425</f>
        <v>0</v>
      </c>
      <c r="S424" s="20">
        <f t="shared" si="244"/>
        <v>0</v>
      </c>
      <c r="T424" s="61">
        <f>T425</f>
        <v>0</v>
      </c>
      <c r="U424" s="21">
        <f>U425</f>
        <v>0</v>
      </c>
      <c r="V424" s="36">
        <f t="shared" si="244"/>
        <v>0</v>
      </c>
      <c r="W424" s="36">
        <f t="shared" si="244"/>
        <v>0</v>
      </c>
      <c r="X424" s="36">
        <f t="shared" si="244"/>
        <v>0</v>
      </c>
      <c r="Y424" s="36">
        <f t="shared" si="244"/>
        <v>0</v>
      </c>
      <c r="Z424" s="36">
        <f t="shared" si="244"/>
        <v>0</v>
      </c>
      <c r="AA424" s="20">
        <f t="shared" si="244"/>
        <v>0</v>
      </c>
      <c r="AB424" s="61">
        <f>AB425</f>
        <v>0</v>
      </c>
      <c r="AC424" s="21">
        <f>AC425</f>
        <v>0</v>
      </c>
      <c r="AD424" s="33">
        <f t="shared" si="244"/>
        <v>0</v>
      </c>
      <c r="AE424" s="36">
        <f t="shared" si="244"/>
        <v>0</v>
      </c>
      <c r="AF424" s="36">
        <f t="shared" si="244"/>
        <v>0</v>
      </c>
      <c r="AG424" s="36">
        <f t="shared" si="244"/>
        <v>0</v>
      </c>
      <c r="AH424" s="36">
        <f t="shared" si="244"/>
        <v>0</v>
      </c>
      <c r="AI424" s="20">
        <f t="shared" si="244"/>
        <v>0</v>
      </c>
      <c r="AJ424" s="63">
        <f t="shared" si="220"/>
        <v>0</v>
      </c>
    </row>
    <row r="425" spans="1:36" ht="30.75" customHeight="1">
      <c r="A425" s="83"/>
      <c r="B425" s="37" t="s">
        <v>140</v>
      </c>
      <c r="C425" s="26">
        <v>0</v>
      </c>
      <c r="D425" s="57"/>
      <c r="E425" s="28"/>
      <c r="F425" s="29">
        <v>0</v>
      </c>
      <c r="G425" s="29">
        <v>0</v>
      </c>
      <c r="H425" s="29">
        <v>0</v>
      </c>
      <c r="I425" s="29">
        <f>F425+G425+H425</f>
        <v>0</v>
      </c>
      <c r="J425" s="29">
        <f>C425-I425</f>
        <v>0</v>
      </c>
      <c r="K425" s="26">
        <v>0</v>
      </c>
      <c r="L425" s="57"/>
      <c r="M425" s="28"/>
      <c r="N425" s="29">
        <v>0</v>
      </c>
      <c r="O425" s="29">
        <v>0</v>
      </c>
      <c r="P425" s="29">
        <v>0</v>
      </c>
      <c r="Q425" s="29">
        <f>N425+O425+P425</f>
        <v>0</v>
      </c>
      <c r="R425" s="29">
        <f>K425-Q425</f>
        <v>0</v>
      </c>
      <c r="S425" s="26">
        <v>0</v>
      </c>
      <c r="T425" s="57"/>
      <c r="U425" s="28"/>
      <c r="V425" s="29">
        <v>0</v>
      </c>
      <c r="W425" s="29">
        <v>0</v>
      </c>
      <c r="X425" s="29">
        <v>0</v>
      </c>
      <c r="Y425" s="29">
        <f>V425+W425+X425</f>
        <v>0</v>
      </c>
      <c r="Z425" s="29">
        <f>S425-Y425</f>
        <v>0</v>
      </c>
      <c r="AA425" s="26">
        <v>0</v>
      </c>
      <c r="AB425" s="57"/>
      <c r="AC425" s="28"/>
      <c r="AD425" s="23">
        <v>0</v>
      </c>
      <c r="AE425" s="29">
        <v>0</v>
      </c>
      <c r="AF425" s="29">
        <v>0</v>
      </c>
      <c r="AG425" s="29">
        <f>AD425+AE425+AF425</f>
        <v>0</v>
      </c>
      <c r="AH425" s="29">
        <f>AA425-AG425</f>
        <v>0</v>
      </c>
      <c r="AI425" s="26">
        <f>C425+D425+K425+L425+S425+T425+AA425+AB425</f>
        <v>0</v>
      </c>
      <c r="AJ425" s="63">
        <f t="shared" si="220"/>
        <v>0</v>
      </c>
    </row>
    <row r="426" spans="1:36" ht="30.75" customHeight="1">
      <c r="A426" s="83"/>
      <c r="B426" s="17" t="s">
        <v>129</v>
      </c>
      <c r="C426" s="20">
        <f aca="true" t="shared" si="245" ref="C426:AI426">C427+C428</f>
        <v>98391.94</v>
      </c>
      <c r="D426" s="61">
        <f>D427+D428</f>
        <v>0</v>
      </c>
      <c r="E426" s="21">
        <f>E427+E428</f>
        <v>0</v>
      </c>
      <c r="F426" s="36">
        <f t="shared" si="245"/>
        <v>80806.19</v>
      </c>
      <c r="G426" s="36">
        <f t="shared" si="245"/>
        <v>14313.25</v>
      </c>
      <c r="H426" s="36">
        <f t="shared" si="245"/>
        <v>3272.5</v>
      </c>
      <c r="I426" s="36">
        <f t="shared" si="245"/>
        <v>98391.94</v>
      </c>
      <c r="J426" s="36">
        <f t="shared" si="245"/>
        <v>0</v>
      </c>
      <c r="K426" s="20">
        <f t="shared" si="245"/>
        <v>82629.28</v>
      </c>
      <c r="L426" s="61">
        <f t="shared" si="245"/>
        <v>0</v>
      </c>
      <c r="M426" s="21">
        <f t="shared" si="245"/>
        <v>0</v>
      </c>
      <c r="N426" s="36">
        <f t="shared" si="245"/>
        <v>15109.03</v>
      </c>
      <c r="O426" s="36">
        <f t="shared" si="245"/>
        <v>49938</v>
      </c>
      <c r="P426" s="36">
        <f t="shared" si="245"/>
        <v>17582.25</v>
      </c>
      <c r="Q426" s="36">
        <f t="shared" si="245"/>
        <v>82629.28</v>
      </c>
      <c r="R426" s="36">
        <f>R427+R428</f>
        <v>0</v>
      </c>
      <c r="S426" s="20">
        <f t="shared" si="245"/>
        <v>206759.7</v>
      </c>
      <c r="T426" s="61">
        <f>T427+T428</f>
        <v>0</v>
      </c>
      <c r="U426" s="21">
        <f>U427+U428</f>
        <v>0</v>
      </c>
      <c r="V426" s="36">
        <f t="shared" si="245"/>
        <v>98254.7</v>
      </c>
      <c r="W426" s="36">
        <f t="shared" si="245"/>
        <v>0</v>
      </c>
      <c r="X426" s="36">
        <f t="shared" si="245"/>
        <v>108505</v>
      </c>
      <c r="Y426" s="36">
        <f t="shared" si="245"/>
        <v>206759.7</v>
      </c>
      <c r="Z426" s="36">
        <f t="shared" si="245"/>
        <v>0</v>
      </c>
      <c r="AA426" s="20">
        <f t="shared" si="245"/>
        <v>180000</v>
      </c>
      <c r="AB426" s="61">
        <f t="shared" si="245"/>
        <v>0</v>
      </c>
      <c r="AC426" s="21">
        <f t="shared" si="245"/>
        <v>0</v>
      </c>
      <c r="AD426" s="33">
        <f t="shared" si="245"/>
        <v>11220</v>
      </c>
      <c r="AE426" s="36">
        <f t="shared" si="245"/>
        <v>49955.31</v>
      </c>
      <c r="AF426" s="36">
        <f t="shared" si="245"/>
        <v>111256</v>
      </c>
      <c r="AG426" s="36">
        <f t="shared" si="245"/>
        <v>172431.31</v>
      </c>
      <c r="AH426" s="36">
        <f t="shared" si="245"/>
        <v>7568.689999999999</v>
      </c>
      <c r="AI426" s="20">
        <f t="shared" si="245"/>
        <v>567780.9199999999</v>
      </c>
      <c r="AJ426" s="63">
        <f t="shared" si="220"/>
        <v>111.26</v>
      </c>
    </row>
    <row r="427" spans="1:36" ht="30.75" customHeight="1">
      <c r="A427" s="83"/>
      <c r="B427" s="37" t="s">
        <v>134</v>
      </c>
      <c r="C427" s="26">
        <v>88723.64</v>
      </c>
      <c r="D427" s="57"/>
      <c r="E427" s="28"/>
      <c r="F427" s="29">
        <v>71137.89</v>
      </c>
      <c r="G427" s="29">
        <v>14313.25</v>
      </c>
      <c r="H427" s="29">
        <v>3272.5</v>
      </c>
      <c r="I427" s="29">
        <f>F427+G427+H427</f>
        <v>88723.64</v>
      </c>
      <c r="J427" s="29">
        <f>C427-I427</f>
        <v>0</v>
      </c>
      <c r="K427" s="26">
        <v>69135.08</v>
      </c>
      <c r="L427" s="57"/>
      <c r="M427" s="28"/>
      <c r="N427" s="29">
        <v>1614.83</v>
      </c>
      <c r="O427" s="29">
        <v>49938</v>
      </c>
      <c r="P427" s="29">
        <v>17582.25</v>
      </c>
      <c r="Q427" s="29">
        <f>N427+O427+P427</f>
        <v>69135.08</v>
      </c>
      <c r="R427" s="29">
        <f>K427-Q427</f>
        <v>0</v>
      </c>
      <c r="S427" s="26">
        <v>189922</v>
      </c>
      <c r="T427" s="57"/>
      <c r="U427" s="28"/>
      <c r="V427" s="31">
        <v>81417</v>
      </c>
      <c r="W427" s="29">
        <v>0</v>
      </c>
      <c r="X427" s="29">
        <v>108505</v>
      </c>
      <c r="Y427" s="29">
        <f>V427+W427+X427</f>
        <v>189922</v>
      </c>
      <c r="Z427" s="29">
        <f>S427-Y427</f>
        <v>0</v>
      </c>
      <c r="AA427" s="26">
        <v>160000</v>
      </c>
      <c r="AB427" s="57"/>
      <c r="AC427" s="28"/>
      <c r="AD427" s="23">
        <v>11220</v>
      </c>
      <c r="AE427" s="29">
        <v>42033</v>
      </c>
      <c r="AF427" s="29">
        <v>105066</v>
      </c>
      <c r="AG427" s="29">
        <f>AD427+AE427+AF427</f>
        <v>158319</v>
      </c>
      <c r="AH427" s="29">
        <f>AA427-AG427</f>
        <v>1681</v>
      </c>
      <c r="AI427" s="26">
        <f>C427+D427+K427+L427+S427+T427+AA427+AB427</f>
        <v>507780.72</v>
      </c>
      <c r="AJ427" s="63">
        <f t="shared" si="220"/>
        <v>105.07</v>
      </c>
    </row>
    <row r="428" spans="1:36" ht="30.75" customHeight="1">
      <c r="A428" s="83"/>
      <c r="B428" s="37" t="s">
        <v>136</v>
      </c>
      <c r="C428" s="26">
        <v>9668.3</v>
      </c>
      <c r="D428" s="57"/>
      <c r="E428" s="28"/>
      <c r="F428" s="29">
        <v>9668.3</v>
      </c>
      <c r="G428" s="29">
        <v>0</v>
      </c>
      <c r="H428" s="29">
        <v>0</v>
      </c>
      <c r="I428" s="29">
        <f>F428+G428+H428</f>
        <v>9668.3</v>
      </c>
      <c r="J428" s="29">
        <f>C428-I428</f>
        <v>0</v>
      </c>
      <c r="K428" s="26">
        <v>13494.2</v>
      </c>
      <c r="L428" s="57"/>
      <c r="M428" s="28"/>
      <c r="N428" s="29">
        <v>13494.2</v>
      </c>
      <c r="O428" s="29">
        <v>0</v>
      </c>
      <c r="P428" s="29">
        <v>0</v>
      </c>
      <c r="Q428" s="29">
        <f>N428+O428+P428</f>
        <v>13494.2</v>
      </c>
      <c r="R428" s="29">
        <f>K428-Q428</f>
        <v>0</v>
      </c>
      <c r="S428" s="26">
        <v>16837.7</v>
      </c>
      <c r="T428" s="57"/>
      <c r="U428" s="28"/>
      <c r="V428" s="29">
        <v>16837.7</v>
      </c>
      <c r="W428" s="29">
        <v>0</v>
      </c>
      <c r="X428" s="29">
        <v>0</v>
      </c>
      <c r="Y428" s="29">
        <f>V428+W428+X428</f>
        <v>16837.7</v>
      </c>
      <c r="Z428" s="29">
        <f>S428-Y428</f>
        <v>0</v>
      </c>
      <c r="AA428" s="26">
        <v>20000</v>
      </c>
      <c r="AB428" s="57"/>
      <c r="AC428" s="28"/>
      <c r="AD428" s="23">
        <v>0</v>
      </c>
      <c r="AE428" s="29">
        <v>7922.31</v>
      </c>
      <c r="AF428" s="29">
        <v>6190</v>
      </c>
      <c r="AG428" s="29">
        <f>AD428+AE428+AF428</f>
        <v>14112.310000000001</v>
      </c>
      <c r="AH428" s="29">
        <f>AA428-AG428</f>
        <v>5887.689999999999</v>
      </c>
      <c r="AI428" s="26">
        <f>C428+D428+K428+L428+S428+T428+AA428+AB428</f>
        <v>60000.2</v>
      </c>
      <c r="AJ428" s="63">
        <f t="shared" si="220"/>
        <v>6.19</v>
      </c>
    </row>
    <row r="429" spans="1:36" ht="30.75" customHeight="1">
      <c r="A429" s="83"/>
      <c r="B429" s="17" t="s">
        <v>42</v>
      </c>
      <c r="C429" s="20">
        <f>C430+C431+C432+C433+C434+C435+C436+C437+C438+C439+C440+C441+C442+C443+C444+C445</f>
        <v>4394745.22</v>
      </c>
      <c r="D429" s="20">
        <f aca="true" t="shared" si="246" ref="D429:AI429">D430+D431+D432+D433+D434+D435+D436+D437+D438+D439+D440+D441+D442+D443+D444+D445</f>
        <v>0</v>
      </c>
      <c r="E429" s="20">
        <f t="shared" si="246"/>
        <v>0</v>
      </c>
      <c r="F429" s="20">
        <f t="shared" si="246"/>
        <v>531010.64</v>
      </c>
      <c r="G429" s="20">
        <f t="shared" si="246"/>
        <v>2219468.96</v>
      </c>
      <c r="H429" s="20">
        <f t="shared" si="246"/>
        <v>1644265.62</v>
      </c>
      <c r="I429" s="20">
        <f t="shared" si="246"/>
        <v>4394745.22</v>
      </c>
      <c r="J429" s="20">
        <f t="shared" si="246"/>
        <v>0</v>
      </c>
      <c r="K429" s="20">
        <f t="shared" si="246"/>
        <v>5313654.8100000005</v>
      </c>
      <c r="L429" s="20">
        <f t="shared" si="246"/>
        <v>0</v>
      </c>
      <c r="M429" s="20">
        <f t="shared" si="246"/>
        <v>0</v>
      </c>
      <c r="N429" s="20">
        <f t="shared" si="246"/>
        <v>2095063.05</v>
      </c>
      <c r="O429" s="20">
        <f t="shared" si="246"/>
        <v>650311.4700000001</v>
      </c>
      <c r="P429" s="20">
        <f t="shared" si="246"/>
        <v>2568280.29</v>
      </c>
      <c r="Q429" s="20">
        <f t="shared" si="246"/>
        <v>5313654.8100000005</v>
      </c>
      <c r="R429" s="20">
        <f t="shared" si="246"/>
        <v>0</v>
      </c>
      <c r="S429" s="20">
        <f t="shared" si="246"/>
        <v>6077775.449999999</v>
      </c>
      <c r="T429" s="20">
        <f t="shared" si="246"/>
        <v>0</v>
      </c>
      <c r="U429" s="20">
        <f t="shared" si="246"/>
        <v>0</v>
      </c>
      <c r="V429" s="20">
        <f t="shared" si="246"/>
        <v>2486512.56</v>
      </c>
      <c r="W429" s="20">
        <f t="shared" si="246"/>
        <v>1570928.56</v>
      </c>
      <c r="X429" s="20">
        <f t="shared" si="246"/>
        <v>2020334.33</v>
      </c>
      <c r="Y429" s="20">
        <f t="shared" si="246"/>
        <v>6077775.449999999</v>
      </c>
      <c r="Z429" s="20">
        <f t="shared" si="246"/>
        <v>0</v>
      </c>
      <c r="AA429" s="20">
        <f t="shared" si="246"/>
        <v>5668707.04</v>
      </c>
      <c r="AB429" s="20">
        <f t="shared" si="246"/>
        <v>0</v>
      </c>
      <c r="AC429" s="20">
        <f t="shared" si="246"/>
        <v>0</v>
      </c>
      <c r="AD429" s="33">
        <f t="shared" si="246"/>
        <v>1437952.25</v>
      </c>
      <c r="AE429" s="20">
        <f t="shared" si="246"/>
        <v>1568860.71</v>
      </c>
      <c r="AF429" s="20">
        <f t="shared" si="246"/>
        <v>2641730.12</v>
      </c>
      <c r="AG429" s="20">
        <f t="shared" si="246"/>
        <v>5648543.08</v>
      </c>
      <c r="AH429" s="20">
        <f t="shared" si="246"/>
        <v>20163.96000000026</v>
      </c>
      <c r="AI429" s="20">
        <f t="shared" si="246"/>
        <v>21454882.52</v>
      </c>
      <c r="AJ429" s="63">
        <f t="shared" si="220"/>
        <v>2641.73</v>
      </c>
    </row>
    <row r="430" spans="1:36" ht="35.25" customHeight="1">
      <c r="A430" s="83"/>
      <c r="B430" s="37" t="s">
        <v>134</v>
      </c>
      <c r="C430" s="26">
        <v>11995.73</v>
      </c>
      <c r="D430" s="57"/>
      <c r="E430" s="28"/>
      <c r="F430" s="29">
        <v>0</v>
      </c>
      <c r="G430" s="29">
        <v>0</v>
      </c>
      <c r="H430" s="29">
        <v>11995.73</v>
      </c>
      <c r="I430" s="29">
        <f aca="true" t="shared" si="247" ref="I430:I441">F430+G430+H430</f>
        <v>11995.73</v>
      </c>
      <c r="J430" s="29">
        <f aca="true" t="shared" si="248" ref="J430:J441">C430-I430</f>
        <v>0</v>
      </c>
      <c r="K430" s="26">
        <v>39489.77999999999</v>
      </c>
      <c r="L430" s="57"/>
      <c r="M430" s="28"/>
      <c r="N430" s="29">
        <v>17695.67</v>
      </c>
      <c r="O430" s="29">
        <v>20718.34</v>
      </c>
      <c r="P430" s="29">
        <v>1075.77</v>
      </c>
      <c r="Q430" s="31">
        <f aca="true" t="shared" si="249" ref="Q430:Q441">N430+O430+P430</f>
        <v>39489.77999999999</v>
      </c>
      <c r="R430" s="31">
        <f aca="true" t="shared" si="250" ref="R430:R441">K430-Q430</f>
        <v>0</v>
      </c>
      <c r="S430" s="26">
        <v>123798.54999999999</v>
      </c>
      <c r="T430" s="57"/>
      <c r="U430" s="28"/>
      <c r="V430" s="31">
        <v>41534.87</v>
      </c>
      <c r="W430" s="29">
        <v>0</v>
      </c>
      <c r="X430" s="29">
        <v>82263.68</v>
      </c>
      <c r="Y430" s="31">
        <f aca="true" t="shared" si="251" ref="Y430:Y441">V430+W430+X430</f>
        <v>123798.54999999999</v>
      </c>
      <c r="Z430" s="31">
        <f aca="true" t="shared" si="252" ref="Z430:Z441">S430-Y430</f>
        <v>0</v>
      </c>
      <c r="AA430" s="26">
        <v>82000</v>
      </c>
      <c r="AB430" s="57"/>
      <c r="AC430" s="28"/>
      <c r="AD430" s="23">
        <v>0</v>
      </c>
      <c r="AE430" s="29">
        <v>0</v>
      </c>
      <c r="AF430" s="29">
        <v>78264.91</v>
      </c>
      <c r="AG430" s="29">
        <f aca="true" t="shared" si="253" ref="AG430:AG441">AD430+AE430+AF430</f>
        <v>78264.91</v>
      </c>
      <c r="AH430" s="29">
        <f aca="true" t="shared" si="254" ref="AH430:AH441">AA430-AG430</f>
        <v>3735.0899999999965</v>
      </c>
      <c r="AI430" s="26">
        <f aca="true" t="shared" si="255" ref="AI430:AI445">C430+D430+K430+L430+S430+T430+AA430+AB430</f>
        <v>257284.06</v>
      </c>
      <c r="AJ430" s="63">
        <f t="shared" si="220"/>
        <v>78.26</v>
      </c>
    </row>
    <row r="431" spans="1:36" ht="38.25" customHeight="1">
      <c r="A431" s="83"/>
      <c r="B431" s="37" t="s">
        <v>135</v>
      </c>
      <c r="C431" s="26">
        <v>12417.76</v>
      </c>
      <c r="D431" s="57"/>
      <c r="E431" s="28"/>
      <c r="F431" s="29">
        <v>0</v>
      </c>
      <c r="G431" s="29">
        <v>12417.76</v>
      </c>
      <c r="H431" s="29">
        <v>0</v>
      </c>
      <c r="I431" s="29">
        <f t="shared" si="247"/>
        <v>12417.76</v>
      </c>
      <c r="J431" s="29">
        <f t="shared" si="248"/>
        <v>0</v>
      </c>
      <c r="K431" s="26">
        <v>27166.51</v>
      </c>
      <c r="L431" s="57"/>
      <c r="M431" s="28"/>
      <c r="N431" s="29">
        <v>0</v>
      </c>
      <c r="O431" s="29">
        <v>0</v>
      </c>
      <c r="P431" s="29">
        <v>27166.51</v>
      </c>
      <c r="Q431" s="31">
        <f t="shared" si="249"/>
        <v>27166.51</v>
      </c>
      <c r="R431" s="31">
        <f t="shared" si="250"/>
        <v>0</v>
      </c>
      <c r="S431" s="26">
        <v>0</v>
      </c>
      <c r="T431" s="57"/>
      <c r="U431" s="28"/>
      <c r="V431" s="31">
        <v>0</v>
      </c>
      <c r="W431" s="29">
        <v>0</v>
      </c>
      <c r="X431" s="29">
        <v>0</v>
      </c>
      <c r="Y431" s="31">
        <f t="shared" si="251"/>
        <v>0</v>
      </c>
      <c r="Z431" s="31">
        <f t="shared" si="252"/>
        <v>0</v>
      </c>
      <c r="AA431" s="26">
        <v>20809.87</v>
      </c>
      <c r="AB431" s="57"/>
      <c r="AC431" s="28"/>
      <c r="AD431" s="23">
        <v>0</v>
      </c>
      <c r="AE431" s="29">
        <v>0</v>
      </c>
      <c r="AF431" s="29">
        <v>20241.33</v>
      </c>
      <c r="AG431" s="29">
        <f t="shared" si="253"/>
        <v>20241.33</v>
      </c>
      <c r="AH431" s="29">
        <f t="shared" si="254"/>
        <v>568.5399999999972</v>
      </c>
      <c r="AI431" s="26">
        <f t="shared" si="255"/>
        <v>60394.14</v>
      </c>
      <c r="AJ431" s="63">
        <f t="shared" si="220"/>
        <v>20.24</v>
      </c>
    </row>
    <row r="432" spans="1:36" ht="32.25" customHeight="1">
      <c r="A432" s="83"/>
      <c r="B432" s="37" t="s">
        <v>136</v>
      </c>
      <c r="C432" s="26">
        <v>0</v>
      </c>
      <c r="D432" s="57"/>
      <c r="E432" s="28"/>
      <c r="F432" s="29">
        <v>0</v>
      </c>
      <c r="G432" s="29">
        <v>0</v>
      </c>
      <c r="H432" s="29">
        <v>0</v>
      </c>
      <c r="I432" s="29">
        <f t="shared" si="247"/>
        <v>0</v>
      </c>
      <c r="J432" s="29">
        <f t="shared" si="248"/>
        <v>0</v>
      </c>
      <c r="K432" s="26">
        <v>0</v>
      </c>
      <c r="L432" s="57"/>
      <c r="M432" s="28"/>
      <c r="N432" s="29">
        <v>0</v>
      </c>
      <c r="O432" s="29">
        <v>0</v>
      </c>
      <c r="P432" s="29">
        <v>0</v>
      </c>
      <c r="Q432" s="31">
        <f t="shared" si="249"/>
        <v>0</v>
      </c>
      <c r="R432" s="31">
        <f t="shared" si="250"/>
        <v>0</v>
      </c>
      <c r="S432" s="26">
        <v>12137.74</v>
      </c>
      <c r="T432" s="57"/>
      <c r="U432" s="28"/>
      <c r="V432" s="31">
        <v>0</v>
      </c>
      <c r="W432" s="29">
        <v>0</v>
      </c>
      <c r="X432" s="29">
        <v>12137.74</v>
      </c>
      <c r="Y432" s="31">
        <f t="shared" si="251"/>
        <v>12137.74</v>
      </c>
      <c r="Z432" s="31">
        <f t="shared" si="252"/>
        <v>0</v>
      </c>
      <c r="AA432" s="26">
        <v>21431.19</v>
      </c>
      <c r="AB432" s="57"/>
      <c r="AC432" s="28"/>
      <c r="AD432" s="23">
        <v>0</v>
      </c>
      <c r="AE432" s="29">
        <v>0</v>
      </c>
      <c r="AF432" s="29">
        <v>21430</v>
      </c>
      <c r="AG432" s="29">
        <f t="shared" si="253"/>
        <v>21430</v>
      </c>
      <c r="AH432" s="29">
        <f t="shared" si="254"/>
        <v>1.1899999999986903</v>
      </c>
      <c r="AI432" s="26">
        <f t="shared" si="255"/>
        <v>33568.93</v>
      </c>
      <c r="AJ432" s="63">
        <f t="shared" si="220"/>
        <v>21.43</v>
      </c>
    </row>
    <row r="433" spans="1:36" ht="32.25" customHeight="1">
      <c r="A433" s="83"/>
      <c r="B433" s="37" t="s">
        <v>137</v>
      </c>
      <c r="C433" s="26">
        <v>0</v>
      </c>
      <c r="D433" s="57"/>
      <c r="E433" s="28"/>
      <c r="F433" s="29">
        <v>0</v>
      </c>
      <c r="G433" s="29">
        <v>0</v>
      </c>
      <c r="H433" s="29">
        <v>0</v>
      </c>
      <c r="I433" s="29">
        <f t="shared" si="247"/>
        <v>0</v>
      </c>
      <c r="J433" s="29">
        <f t="shared" si="248"/>
        <v>0</v>
      </c>
      <c r="K433" s="26">
        <v>30847</v>
      </c>
      <c r="L433" s="57"/>
      <c r="M433" s="28"/>
      <c r="N433" s="29">
        <v>0</v>
      </c>
      <c r="O433" s="29">
        <v>30847</v>
      </c>
      <c r="P433" s="29">
        <v>0</v>
      </c>
      <c r="Q433" s="31">
        <f t="shared" si="249"/>
        <v>30847</v>
      </c>
      <c r="R433" s="31">
        <f t="shared" si="250"/>
        <v>0</v>
      </c>
      <c r="S433" s="26">
        <v>51171.85</v>
      </c>
      <c r="T433" s="57"/>
      <c r="U433" s="28"/>
      <c r="V433" s="31">
        <v>0</v>
      </c>
      <c r="W433" s="29">
        <v>0</v>
      </c>
      <c r="X433" s="29">
        <v>51171.85</v>
      </c>
      <c r="Y433" s="31">
        <f t="shared" si="251"/>
        <v>51171.85</v>
      </c>
      <c r="Z433" s="31">
        <f t="shared" si="252"/>
        <v>0</v>
      </c>
      <c r="AA433" s="26">
        <v>50475.35</v>
      </c>
      <c r="AB433" s="57"/>
      <c r="AC433" s="28"/>
      <c r="AD433" s="23">
        <v>0</v>
      </c>
      <c r="AE433" s="29">
        <v>0</v>
      </c>
      <c r="AF433" s="29">
        <v>50468.49</v>
      </c>
      <c r="AG433" s="29">
        <f t="shared" si="253"/>
        <v>50468.49</v>
      </c>
      <c r="AH433" s="29">
        <f t="shared" si="254"/>
        <v>6.860000000000582</v>
      </c>
      <c r="AI433" s="26">
        <f t="shared" si="255"/>
        <v>132494.2</v>
      </c>
      <c r="AJ433" s="63">
        <f t="shared" si="220"/>
        <v>50.47</v>
      </c>
    </row>
    <row r="434" spans="1:36" ht="39.75" customHeight="1">
      <c r="A434" s="83"/>
      <c r="B434" s="37" t="s">
        <v>138</v>
      </c>
      <c r="C434" s="26">
        <v>0</v>
      </c>
      <c r="D434" s="57"/>
      <c r="E434" s="28"/>
      <c r="F434" s="29">
        <v>0</v>
      </c>
      <c r="G434" s="29">
        <v>0</v>
      </c>
      <c r="H434" s="29">
        <v>0</v>
      </c>
      <c r="I434" s="29">
        <f t="shared" si="247"/>
        <v>0</v>
      </c>
      <c r="J434" s="29">
        <f t="shared" si="248"/>
        <v>0</v>
      </c>
      <c r="K434" s="26">
        <v>0</v>
      </c>
      <c r="L434" s="57"/>
      <c r="M434" s="28"/>
      <c r="N434" s="29">
        <v>0</v>
      </c>
      <c r="O434" s="29">
        <v>0</v>
      </c>
      <c r="P434" s="29">
        <v>0</v>
      </c>
      <c r="Q434" s="31">
        <f t="shared" si="249"/>
        <v>0</v>
      </c>
      <c r="R434" s="31">
        <f t="shared" si="250"/>
        <v>0</v>
      </c>
      <c r="S434" s="26">
        <v>14200</v>
      </c>
      <c r="T434" s="57"/>
      <c r="U434" s="28"/>
      <c r="V434" s="31">
        <v>0</v>
      </c>
      <c r="W434" s="29">
        <v>0</v>
      </c>
      <c r="X434" s="29">
        <v>14200</v>
      </c>
      <c r="Y434" s="31">
        <f t="shared" si="251"/>
        <v>14200</v>
      </c>
      <c r="Z434" s="31">
        <f t="shared" si="252"/>
        <v>0</v>
      </c>
      <c r="AA434" s="26">
        <v>14236.31</v>
      </c>
      <c r="AB434" s="57"/>
      <c r="AC434" s="28"/>
      <c r="AD434" s="23">
        <v>0</v>
      </c>
      <c r="AE434" s="29">
        <v>0</v>
      </c>
      <c r="AF434" s="29">
        <v>14200</v>
      </c>
      <c r="AG434" s="29">
        <f t="shared" si="253"/>
        <v>14200</v>
      </c>
      <c r="AH434" s="29">
        <f t="shared" si="254"/>
        <v>36.30999999999949</v>
      </c>
      <c r="AI434" s="26">
        <f t="shared" si="255"/>
        <v>28436.309999999998</v>
      </c>
      <c r="AJ434" s="63">
        <f t="shared" si="220"/>
        <v>14.2</v>
      </c>
    </row>
    <row r="435" spans="1:36" ht="36" customHeight="1">
      <c r="A435" s="83"/>
      <c r="B435" s="37" t="s">
        <v>139</v>
      </c>
      <c r="C435" s="26">
        <v>1703220.86</v>
      </c>
      <c r="D435" s="57"/>
      <c r="E435" s="28"/>
      <c r="F435" s="29">
        <v>475032.5</v>
      </c>
      <c r="G435" s="29">
        <v>740619.78</v>
      </c>
      <c r="H435" s="29">
        <v>487568.58</v>
      </c>
      <c r="I435" s="29">
        <f t="shared" si="247"/>
        <v>1703220.86</v>
      </c>
      <c r="J435" s="29">
        <f t="shared" si="248"/>
        <v>0</v>
      </c>
      <c r="K435" s="26">
        <v>1672317.45</v>
      </c>
      <c r="L435" s="57"/>
      <c r="M435" s="28"/>
      <c r="N435" s="29">
        <v>568713.67</v>
      </c>
      <c r="O435" s="29">
        <v>492944.32</v>
      </c>
      <c r="P435" s="29">
        <v>610659.46</v>
      </c>
      <c r="Q435" s="31">
        <f t="shared" si="249"/>
        <v>1672317.45</v>
      </c>
      <c r="R435" s="31">
        <f t="shared" si="250"/>
        <v>0</v>
      </c>
      <c r="S435" s="26">
        <v>1706469</v>
      </c>
      <c r="T435" s="57"/>
      <c r="U435" s="28"/>
      <c r="V435" s="31">
        <v>861498.94</v>
      </c>
      <c r="W435" s="29">
        <v>541513.24</v>
      </c>
      <c r="X435" s="29">
        <v>303456.82</v>
      </c>
      <c r="Y435" s="31">
        <f t="shared" si="251"/>
        <v>1706469</v>
      </c>
      <c r="Z435" s="31">
        <f t="shared" si="252"/>
        <v>0</v>
      </c>
      <c r="AA435" s="26">
        <v>1370118.84</v>
      </c>
      <c r="AB435" s="57"/>
      <c r="AC435" s="28"/>
      <c r="AD435" s="23">
        <v>421938.85</v>
      </c>
      <c r="AE435" s="29">
        <v>345065.34</v>
      </c>
      <c r="AF435" s="29">
        <v>602896</v>
      </c>
      <c r="AG435" s="29">
        <f t="shared" si="253"/>
        <v>1369900.19</v>
      </c>
      <c r="AH435" s="29">
        <f t="shared" si="254"/>
        <v>218.6500000001397</v>
      </c>
      <c r="AI435" s="26">
        <f t="shared" si="255"/>
        <v>6452126.15</v>
      </c>
      <c r="AJ435" s="63">
        <f t="shared" si="220"/>
        <v>602.9</v>
      </c>
    </row>
    <row r="436" spans="1:36" ht="34.5" customHeight="1">
      <c r="A436" s="83"/>
      <c r="B436" s="37" t="s">
        <v>149</v>
      </c>
      <c r="C436" s="26">
        <v>41909</v>
      </c>
      <c r="D436" s="57"/>
      <c r="E436" s="28"/>
      <c r="F436" s="29">
        <v>27256.95</v>
      </c>
      <c r="G436" s="29">
        <v>13479.9</v>
      </c>
      <c r="H436" s="29">
        <v>1172.15</v>
      </c>
      <c r="I436" s="29">
        <f t="shared" si="247"/>
        <v>41909</v>
      </c>
      <c r="J436" s="29">
        <f t="shared" si="248"/>
        <v>0</v>
      </c>
      <c r="K436" s="26">
        <v>128365.25</v>
      </c>
      <c r="L436" s="57"/>
      <c r="M436" s="28"/>
      <c r="N436" s="29">
        <v>13254.9</v>
      </c>
      <c r="O436" s="29">
        <v>46832.1</v>
      </c>
      <c r="P436" s="29">
        <v>68278.25</v>
      </c>
      <c r="Q436" s="31">
        <f t="shared" si="249"/>
        <v>128365.25</v>
      </c>
      <c r="R436" s="31">
        <f t="shared" si="250"/>
        <v>0</v>
      </c>
      <c r="S436" s="26">
        <v>19956.3</v>
      </c>
      <c r="T436" s="57"/>
      <c r="U436" s="28"/>
      <c r="V436" s="23">
        <v>0</v>
      </c>
      <c r="W436" s="29">
        <v>0</v>
      </c>
      <c r="X436" s="29">
        <v>19956.3</v>
      </c>
      <c r="Y436" s="31">
        <f t="shared" si="251"/>
        <v>19956.3</v>
      </c>
      <c r="Z436" s="31">
        <f t="shared" si="252"/>
        <v>0</v>
      </c>
      <c r="AA436" s="26">
        <v>20574.45</v>
      </c>
      <c r="AB436" s="57"/>
      <c r="AC436" s="28"/>
      <c r="AD436" s="23">
        <v>0</v>
      </c>
      <c r="AE436" s="29">
        <v>3750</v>
      </c>
      <c r="AF436" s="29">
        <v>16642.15</v>
      </c>
      <c r="AG436" s="29">
        <f t="shared" si="253"/>
        <v>20392.15</v>
      </c>
      <c r="AH436" s="29">
        <f t="shared" si="254"/>
        <v>182.29999999999927</v>
      </c>
      <c r="AI436" s="26">
        <f t="shared" si="255"/>
        <v>210805</v>
      </c>
      <c r="AJ436" s="63">
        <f t="shared" si="220"/>
        <v>16.64</v>
      </c>
    </row>
    <row r="437" spans="1:36" ht="30.75" customHeight="1">
      <c r="A437" s="83"/>
      <c r="B437" s="37" t="s">
        <v>140</v>
      </c>
      <c r="C437" s="26">
        <v>135.65999999999985</v>
      </c>
      <c r="D437" s="57"/>
      <c r="E437" s="28"/>
      <c r="F437" s="29">
        <v>0</v>
      </c>
      <c r="G437" s="29">
        <v>0</v>
      </c>
      <c r="H437" s="29">
        <v>135.66</v>
      </c>
      <c r="I437" s="29">
        <f t="shared" si="247"/>
        <v>135.66</v>
      </c>
      <c r="J437" s="29">
        <f t="shared" si="248"/>
        <v>0</v>
      </c>
      <c r="K437" s="26">
        <v>33923.3</v>
      </c>
      <c r="L437" s="57"/>
      <c r="M437" s="28"/>
      <c r="N437" s="29">
        <v>5722.4</v>
      </c>
      <c r="O437" s="29">
        <v>13025.4</v>
      </c>
      <c r="P437" s="29">
        <v>15175.5</v>
      </c>
      <c r="Q437" s="31">
        <f t="shared" si="249"/>
        <v>33923.3</v>
      </c>
      <c r="R437" s="31">
        <f t="shared" si="250"/>
        <v>0</v>
      </c>
      <c r="S437" s="26">
        <v>53447.31</v>
      </c>
      <c r="T437" s="57"/>
      <c r="U437" s="28"/>
      <c r="V437" s="31">
        <v>0</v>
      </c>
      <c r="W437" s="29">
        <v>4819</v>
      </c>
      <c r="X437" s="29">
        <v>48628.31</v>
      </c>
      <c r="Y437" s="31">
        <f t="shared" si="251"/>
        <v>53447.31</v>
      </c>
      <c r="Z437" s="31">
        <f t="shared" si="252"/>
        <v>0</v>
      </c>
      <c r="AA437" s="26">
        <v>51959.04</v>
      </c>
      <c r="AB437" s="57"/>
      <c r="AC437" s="28"/>
      <c r="AD437" s="23">
        <v>12218.4</v>
      </c>
      <c r="AE437" s="29">
        <v>11489.4</v>
      </c>
      <c r="AF437" s="29">
        <v>23300.45</v>
      </c>
      <c r="AG437" s="29">
        <f t="shared" si="253"/>
        <v>47008.25</v>
      </c>
      <c r="AH437" s="29">
        <f t="shared" si="254"/>
        <v>4950.790000000001</v>
      </c>
      <c r="AI437" s="26">
        <f t="shared" si="255"/>
        <v>139465.31</v>
      </c>
      <c r="AJ437" s="63">
        <f t="shared" si="220"/>
        <v>23.3</v>
      </c>
    </row>
    <row r="438" spans="1:36" ht="33" customHeight="1">
      <c r="A438" s="83"/>
      <c r="B438" s="37" t="s">
        <v>150</v>
      </c>
      <c r="C438" s="26">
        <v>0</v>
      </c>
      <c r="D438" s="57"/>
      <c r="E438" s="28"/>
      <c r="F438" s="29">
        <v>0</v>
      </c>
      <c r="G438" s="29">
        <v>0</v>
      </c>
      <c r="H438" s="29">
        <v>0</v>
      </c>
      <c r="I438" s="29">
        <f t="shared" si="247"/>
        <v>0</v>
      </c>
      <c r="J438" s="29">
        <f t="shared" si="248"/>
        <v>0</v>
      </c>
      <c r="K438" s="26">
        <v>145792.44</v>
      </c>
      <c r="L438" s="57"/>
      <c r="M438" s="28"/>
      <c r="N438" s="29">
        <v>0</v>
      </c>
      <c r="O438" s="29">
        <v>0</v>
      </c>
      <c r="P438" s="29">
        <v>145792.44</v>
      </c>
      <c r="Q438" s="31">
        <f t="shared" si="249"/>
        <v>145792.44</v>
      </c>
      <c r="R438" s="31">
        <f t="shared" si="250"/>
        <v>0</v>
      </c>
      <c r="S438" s="26">
        <v>51357.29</v>
      </c>
      <c r="T438" s="57"/>
      <c r="U438" s="28"/>
      <c r="V438" s="31">
        <v>0</v>
      </c>
      <c r="W438" s="27">
        <v>3359.25</v>
      </c>
      <c r="X438" s="29">
        <v>47998.04</v>
      </c>
      <c r="Y438" s="31">
        <f t="shared" si="251"/>
        <v>51357.29</v>
      </c>
      <c r="Z438" s="31">
        <f t="shared" si="252"/>
        <v>0</v>
      </c>
      <c r="AA438" s="26">
        <v>16850.27</v>
      </c>
      <c r="AB438" s="57"/>
      <c r="AC438" s="28"/>
      <c r="AD438" s="23">
        <v>295</v>
      </c>
      <c r="AE438" s="29">
        <v>16111.29</v>
      </c>
      <c r="AF438" s="29">
        <v>0</v>
      </c>
      <c r="AG438" s="29">
        <f t="shared" si="253"/>
        <v>16406.29</v>
      </c>
      <c r="AH438" s="29">
        <f t="shared" si="254"/>
        <v>443.97999999999956</v>
      </c>
      <c r="AI438" s="26">
        <f t="shared" si="255"/>
        <v>214000</v>
      </c>
      <c r="AJ438" s="63">
        <f t="shared" si="220"/>
        <v>0</v>
      </c>
    </row>
    <row r="439" spans="1:36" ht="60.75" customHeight="1">
      <c r="A439" s="83"/>
      <c r="B439" s="37" t="s">
        <v>141</v>
      </c>
      <c r="C439" s="26">
        <v>172618.58000000002</v>
      </c>
      <c r="D439" s="57"/>
      <c r="E439" s="28"/>
      <c r="F439" s="29">
        <v>28721.19</v>
      </c>
      <c r="G439" s="29">
        <v>72757.89</v>
      </c>
      <c r="H439" s="29">
        <v>71139.5</v>
      </c>
      <c r="I439" s="29">
        <f t="shared" si="247"/>
        <v>172618.58000000002</v>
      </c>
      <c r="J439" s="29">
        <f t="shared" si="248"/>
        <v>0</v>
      </c>
      <c r="K439" s="26">
        <v>168718.02</v>
      </c>
      <c r="L439" s="57"/>
      <c r="M439" s="28"/>
      <c r="N439" s="29">
        <v>0</v>
      </c>
      <c r="O439" s="29">
        <v>30206.02</v>
      </c>
      <c r="P439" s="29">
        <v>138512</v>
      </c>
      <c r="Q439" s="31">
        <f t="shared" si="249"/>
        <v>168718.02</v>
      </c>
      <c r="R439" s="31">
        <f t="shared" si="250"/>
        <v>0</v>
      </c>
      <c r="S439" s="26">
        <v>623824.29</v>
      </c>
      <c r="T439" s="57"/>
      <c r="U439" s="28"/>
      <c r="V439" s="31">
        <v>0</v>
      </c>
      <c r="W439" s="29">
        <v>65575.64</v>
      </c>
      <c r="X439" s="29">
        <v>558248.65</v>
      </c>
      <c r="Y439" s="31">
        <f t="shared" si="251"/>
        <v>623824.29</v>
      </c>
      <c r="Z439" s="31">
        <f t="shared" si="252"/>
        <v>0</v>
      </c>
      <c r="AA439" s="26">
        <v>343262.11</v>
      </c>
      <c r="AB439" s="57"/>
      <c r="AC439" s="28"/>
      <c r="AD439" s="23">
        <v>3500</v>
      </c>
      <c r="AE439" s="29">
        <v>107144.68</v>
      </c>
      <c r="AF439" s="29">
        <v>230232</v>
      </c>
      <c r="AG439" s="29">
        <f t="shared" si="253"/>
        <v>340876.68</v>
      </c>
      <c r="AH439" s="29">
        <f t="shared" si="254"/>
        <v>2385.429999999993</v>
      </c>
      <c r="AI439" s="26">
        <f t="shared" si="255"/>
        <v>1308423</v>
      </c>
      <c r="AJ439" s="63">
        <f t="shared" si="220"/>
        <v>230.23</v>
      </c>
    </row>
    <row r="440" spans="1:36" ht="75.75" customHeight="1">
      <c r="A440" s="83"/>
      <c r="B440" s="37" t="s">
        <v>142</v>
      </c>
      <c r="C440" s="26">
        <v>2401727</v>
      </c>
      <c r="D440" s="57"/>
      <c r="E440" s="28"/>
      <c r="F440" s="29">
        <v>0</v>
      </c>
      <c r="G440" s="29">
        <v>1329473</v>
      </c>
      <c r="H440" s="29">
        <v>1072254</v>
      </c>
      <c r="I440" s="29">
        <f t="shared" si="247"/>
        <v>2401727</v>
      </c>
      <c r="J440" s="29">
        <f t="shared" si="248"/>
        <v>0</v>
      </c>
      <c r="K440" s="26">
        <v>2993914.3200000003</v>
      </c>
      <c r="L440" s="57"/>
      <c r="M440" s="28"/>
      <c r="N440" s="29">
        <v>1489676.41</v>
      </c>
      <c r="O440" s="29">
        <v>15738.29</v>
      </c>
      <c r="P440" s="29">
        <v>1488499.62</v>
      </c>
      <c r="Q440" s="31">
        <f t="shared" si="249"/>
        <v>2993914.3200000003</v>
      </c>
      <c r="R440" s="31">
        <f t="shared" si="250"/>
        <v>0</v>
      </c>
      <c r="S440" s="26">
        <v>3143857.44</v>
      </c>
      <c r="T440" s="57"/>
      <c r="U440" s="28"/>
      <c r="V440" s="31">
        <v>1583478.75</v>
      </c>
      <c r="W440" s="29">
        <v>953807.51</v>
      </c>
      <c r="X440" s="29">
        <v>606571.18</v>
      </c>
      <c r="Y440" s="31">
        <f t="shared" si="251"/>
        <v>3143857.44</v>
      </c>
      <c r="Z440" s="31">
        <f t="shared" si="252"/>
        <v>0</v>
      </c>
      <c r="AA440" s="26">
        <v>3213644.18</v>
      </c>
      <c r="AB440" s="57"/>
      <c r="AC440" s="28"/>
      <c r="AD440" s="23">
        <v>1000000</v>
      </c>
      <c r="AE440" s="29">
        <v>995000</v>
      </c>
      <c r="AF440" s="29">
        <v>1215824.54</v>
      </c>
      <c r="AG440" s="29">
        <f t="shared" si="253"/>
        <v>3210824.54</v>
      </c>
      <c r="AH440" s="29">
        <f t="shared" si="254"/>
        <v>2819.6400000001304</v>
      </c>
      <c r="AI440" s="26">
        <f t="shared" si="255"/>
        <v>11753142.94</v>
      </c>
      <c r="AJ440" s="63">
        <f t="shared" si="220"/>
        <v>1215.82</v>
      </c>
    </row>
    <row r="441" spans="1:36" ht="46.5" customHeight="1">
      <c r="A441" s="83"/>
      <c r="B441" s="37" t="s">
        <v>143</v>
      </c>
      <c r="C441" s="26">
        <v>50720.63</v>
      </c>
      <c r="D441" s="57"/>
      <c r="E441" s="28"/>
      <c r="F441" s="29">
        <v>0</v>
      </c>
      <c r="G441" s="29">
        <v>50720.63</v>
      </c>
      <c r="H441" s="29">
        <v>0</v>
      </c>
      <c r="I441" s="29">
        <f t="shared" si="247"/>
        <v>50720.63</v>
      </c>
      <c r="J441" s="29">
        <f t="shared" si="248"/>
        <v>0</v>
      </c>
      <c r="K441" s="26">
        <v>73120.74</v>
      </c>
      <c r="L441" s="57"/>
      <c r="M441" s="28"/>
      <c r="N441" s="29">
        <v>0</v>
      </c>
      <c r="O441" s="29">
        <v>0</v>
      </c>
      <c r="P441" s="29">
        <v>73120.74</v>
      </c>
      <c r="Q441" s="31">
        <f t="shared" si="249"/>
        <v>73120.74</v>
      </c>
      <c r="R441" s="31">
        <f t="shared" si="250"/>
        <v>0</v>
      </c>
      <c r="S441" s="26">
        <v>264911.63</v>
      </c>
      <c r="T441" s="57"/>
      <c r="U441" s="28"/>
      <c r="V441" s="23">
        <v>0</v>
      </c>
      <c r="W441" s="29">
        <v>0</v>
      </c>
      <c r="X441" s="29">
        <v>264911.63</v>
      </c>
      <c r="Y441" s="31">
        <f t="shared" si="251"/>
        <v>264911.63</v>
      </c>
      <c r="Z441" s="31">
        <f t="shared" si="252"/>
        <v>0</v>
      </c>
      <c r="AA441" s="26">
        <v>150613.38</v>
      </c>
      <c r="AB441" s="57"/>
      <c r="AC441" s="28"/>
      <c r="AD441" s="23">
        <v>0</v>
      </c>
      <c r="AE441" s="29">
        <v>90300</v>
      </c>
      <c r="AF441" s="29">
        <v>59330.54</v>
      </c>
      <c r="AG441" s="29">
        <f t="shared" si="253"/>
        <v>149630.54</v>
      </c>
      <c r="AH441" s="29">
        <f t="shared" si="254"/>
        <v>982.8399999999965</v>
      </c>
      <c r="AI441" s="26">
        <f t="shared" si="255"/>
        <v>539366.38</v>
      </c>
      <c r="AJ441" s="63">
        <f t="shared" si="220"/>
        <v>59.33</v>
      </c>
    </row>
    <row r="442" spans="1:36" ht="42.75" customHeight="1">
      <c r="A442" s="83"/>
      <c r="B442" s="37" t="s">
        <v>144</v>
      </c>
      <c r="C442" s="26">
        <v>0</v>
      </c>
      <c r="D442" s="57"/>
      <c r="E442" s="28"/>
      <c r="F442" s="29">
        <v>0</v>
      </c>
      <c r="G442" s="29">
        <v>0</v>
      </c>
      <c r="H442" s="29">
        <v>0</v>
      </c>
      <c r="I442" s="29">
        <f>F442+G442+H442</f>
        <v>0</v>
      </c>
      <c r="J442" s="29">
        <f>C442-I442</f>
        <v>0</v>
      </c>
      <c r="K442" s="26">
        <v>0</v>
      </c>
      <c r="L442" s="57"/>
      <c r="M442" s="28"/>
      <c r="N442" s="29">
        <v>0</v>
      </c>
      <c r="O442" s="29">
        <v>0</v>
      </c>
      <c r="P442" s="29">
        <v>0</v>
      </c>
      <c r="Q442" s="31">
        <f>N442+O442+P442</f>
        <v>0</v>
      </c>
      <c r="R442" s="31">
        <f>K442-Q442</f>
        <v>0</v>
      </c>
      <c r="S442" s="26">
        <v>12644.05</v>
      </c>
      <c r="T442" s="57"/>
      <c r="U442" s="28"/>
      <c r="V442" s="31">
        <v>0</v>
      </c>
      <c r="W442" s="27">
        <v>1853.92</v>
      </c>
      <c r="X442" s="29">
        <v>10790.13</v>
      </c>
      <c r="Y442" s="31">
        <f>V442+W442+X442</f>
        <v>12644.05</v>
      </c>
      <c r="Z442" s="31">
        <f>S442-Y442</f>
        <v>0</v>
      </c>
      <c r="AA442" s="26">
        <v>2732.05</v>
      </c>
      <c r="AB442" s="57"/>
      <c r="AC442" s="28"/>
      <c r="AD442" s="23">
        <v>0</v>
      </c>
      <c r="AE442" s="29">
        <v>0</v>
      </c>
      <c r="AF442" s="29">
        <v>0</v>
      </c>
      <c r="AG442" s="29">
        <f>AD442+AE442+AF442</f>
        <v>0</v>
      </c>
      <c r="AH442" s="29">
        <f>AA442-AG442</f>
        <v>2732.05</v>
      </c>
      <c r="AI442" s="26">
        <f t="shared" si="255"/>
        <v>15376.099999999999</v>
      </c>
      <c r="AJ442" s="63">
        <f t="shared" si="220"/>
        <v>0</v>
      </c>
    </row>
    <row r="443" spans="1:36" ht="48.75" customHeight="1">
      <c r="A443" s="83"/>
      <c r="B443" s="37" t="s">
        <v>145</v>
      </c>
      <c r="C443" s="26">
        <v>0</v>
      </c>
      <c r="D443" s="57"/>
      <c r="E443" s="28"/>
      <c r="F443" s="29">
        <v>0</v>
      </c>
      <c r="G443" s="29">
        <v>0</v>
      </c>
      <c r="H443" s="29">
        <v>0</v>
      </c>
      <c r="I443" s="29">
        <f>F443+G443+H443</f>
        <v>0</v>
      </c>
      <c r="J443" s="29">
        <f>C443-I443</f>
        <v>0</v>
      </c>
      <c r="K443" s="30">
        <v>0</v>
      </c>
      <c r="L443" s="57"/>
      <c r="M443" s="28"/>
      <c r="N443" s="29">
        <v>0</v>
      </c>
      <c r="O443" s="29">
        <v>0</v>
      </c>
      <c r="P443" s="29">
        <v>0</v>
      </c>
      <c r="Q443" s="29">
        <f>N443+O443+P443</f>
        <v>0</v>
      </c>
      <c r="R443" s="29">
        <f>K443-Q443</f>
        <v>0</v>
      </c>
      <c r="S443" s="26">
        <v>0</v>
      </c>
      <c r="T443" s="57"/>
      <c r="U443" s="28"/>
      <c r="V443" s="31">
        <v>0</v>
      </c>
      <c r="W443" s="29">
        <v>0</v>
      </c>
      <c r="X443" s="29">
        <v>0</v>
      </c>
      <c r="Y443" s="29">
        <f>V443+W443+X443</f>
        <v>0</v>
      </c>
      <c r="Z443" s="29">
        <f>S443-Y443</f>
        <v>0</v>
      </c>
      <c r="AA443" s="26">
        <v>165000</v>
      </c>
      <c r="AB443" s="57"/>
      <c r="AC443" s="28"/>
      <c r="AD443" s="23">
        <v>0</v>
      </c>
      <c r="AE443" s="29">
        <v>0</v>
      </c>
      <c r="AF443" s="29">
        <v>163899.71</v>
      </c>
      <c r="AG443" s="29">
        <f>AD443+AE443+AF443</f>
        <v>163899.71</v>
      </c>
      <c r="AH443" s="29">
        <f>AA443-AG443</f>
        <v>1100.2900000000081</v>
      </c>
      <c r="AI443" s="26">
        <f t="shared" si="255"/>
        <v>165000</v>
      </c>
      <c r="AJ443" s="63">
        <f t="shared" si="220"/>
        <v>163.9</v>
      </c>
    </row>
    <row r="444" spans="1:36" ht="48.75" customHeight="1">
      <c r="A444" s="83"/>
      <c r="B444" s="37" t="s">
        <v>146</v>
      </c>
      <c r="C444" s="26">
        <v>0</v>
      </c>
      <c r="D444" s="57"/>
      <c r="E444" s="28"/>
      <c r="F444" s="29">
        <v>0</v>
      </c>
      <c r="G444" s="29">
        <v>0</v>
      </c>
      <c r="H444" s="29">
        <v>0</v>
      </c>
      <c r="I444" s="29">
        <f>F444+G444+H444</f>
        <v>0</v>
      </c>
      <c r="J444" s="29">
        <f>C444-I444</f>
        <v>0</v>
      </c>
      <c r="K444" s="30">
        <v>0</v>
      </c>
      <c r="L444" s="57"/>
      <c r="M444" s="28"/>
      <c r="N444" s="29">
        <v>0</v>
      </c>
      <c r="O444" s="29">
        <v>0</v>
      </c>
      <c r="P444" s="29">
        <v>0</v>
      </c>
      <c r="Q444" s="29">
        <f>N444+O444+P444</f>
        <v>0</v>
      </c>
      <c r="R444" s="29">
        <f>K444-Q444</f>
        <v>0</v>
      </c>
      <c r="S444" s="26">
        <v>0</v>
      </c>
      <c r="T444" s="57"/>
      <c r="U444" s="28"/>
      <c r="V444" s="31">
        <v>0</v>
      </c>
      <c r="W444" s="29">
        <v>0</v>
      </c>
      <c r="X444" s="29">
        <v>0</v>
      </c>
      <c r="Y444" s="29">
        <f>V444+W444+X444</f>
        <v>0</v>
      </c>
      <c r="Z444" s="29">
        <f>S444-Y444</f>
        <v>0</v>
      </c>
      <c r="AA444" s="26">
        <v>145000</v>
      </c>
      <c r="AB444" s="57"/>
      <c r="AC444" s="28"/>
      <c r="AD444" s="23">
        <v>0</v>
      </c>
      <c r="AE444" s="29">
        <v>0</v>
      </c>
      <c r="AF444" s="29">
        <v>145000</v>
      </c>
      <c r="AG444" s="29">
        <f>AD444+AE444+AF444</f>
        <v>145000</v>
      </c>
      <c r="AH444" s="29">
        <f>AA444-AG444</f>
        <v>0</v>
      </c>
      <c r="AI444" s="26">
        <f t="shared" si="255"/>
        <v>145000</v>
      </c>
      <c r="AJ444" s="63">
        <f t="shared" si="220"/>
        <v>145</v>
      </c>
    </row>
    <row r="445" spans="1:36" ht="48.75" customHeight="1">
      <c r="A445" s="83"/>
      <c r="B445" s="37" t="s">
        <v>147</v>
      </c>
      <c r="C445" s="26">
        <v>0</v>
      </c>
      <c r="D445" s="57"/>
      <c r="E445" s="28"/>
      <c r="F445" s="29">
        <v>0</v>
      </c>
      <c r="G445" s="29">
        <v>0</v>
      </c>
      <c r="H445" s="29">
        <v>0</v>
      </c>
      <c r="I445" s="29">
        <f>F445+G445+H445</f>
        <v>0</v>
      </c>
      <c r="J445" s="29">
        <f>C445-I445</f>
        <v>0</v>
      </c>
      <c r="K445" s="30">
        <v>0</v>
      </c>
      <c r="L445" s="57"/>
      <c r="M445" s="28"/>
      <c r="N445" s="29">
        <v>0</v>
      </c>
      <c r="O445" s="29">
        <v>0</v>
      </c>
      <c r="P445" s="29">
        <v>0</v>
      </c>
      <c r="Q445" s="29">
        <f>N445+O445+P445</f>
        <v>0</v>
      </c>
      <c r="R445" s="29">
        <f>K445-Q445</f>
        <v>0</v>
      </c>
      <c r="S445" s="26">
        <v>0</v>
      </c>
      <c r="T445" s="57"/>
      <c r="U445" s="28"/>
      <c r="V445" s="31">
        <v>0</v>
      </c>
      <c r="W445" s="29">
        <v>0</v>
      </c>
      <c r="X445" s="29">
        <v>0</v>
      </c>
      <c r="Y445" s="29">
        <f>V445+W445+X445</f>
        <v>0</v>
      </c>
      <c r="Z445" s="29">
        <f>S445-Y445</f>
        <v>0</v>
      </c>
      <c r="AA445" s="26">
        <v>0</v>
      </c>
      <c r="AB445" s="57"/>
      <c r="AC445" s="28"/>
      <c r="AD445" s="23">
        <v>0</v>
      </c>
      <c r="AE445" s="29">
        <v>0</v>
      </c>
      <c r="AF445" s="29">
        <v>0</v>
      </c>
      <c r="AG445" s="29">
        <f>AD445+AE445+AF445</f>
        <v>0</v>
      </c>
      <c r="AH445" s="29">
        <f>AA445-AG445</f>
        <v>0</v>
      </c>
      <c r="AI445" s="26">
        <f t="shared" si="255"/>
        <v>0</v>
      </c>
      <c r="AJ445" s="63">
        <f t="shared" si="220"/>
        <v>0</v>
      </c>
    </row>
    <row r="446" spans="1:36" ht="30.75" customHeight="1">
      <c r="A446" s="83"/>
      <c r="B446" s="17" t="s">
        <v>104</v>
      </c>
      <c r="C446" s="20">
        <f>C447+C448+C449+C450+C451+C452+C453+C454+C455+C456+C457+C458</f>
        <v>1733387.6099999999</v>
      </c>
      <c r="D446" s="61">
        <f>D447+D448+D449+D450+D451+D452+D453+D454+D455+D456+D457+D458</f>
        <v>0</v>
      </c>
      <c r="E446" s="21">
        <f>E447+E448+E449+E450+E451+E452+E453+E454+E455+E456+E457+E458</f>
        <v>0</v>
      </c>
      <c r="F446" s="20">
        <f aca="true" t="shared" si="256" ref="F446:AI446">F447+F448+F449+F450+F451+F452+F453+F454+F455+F456+F457+F458</f>
        <v>144055.37</v>
      </c>
      <c r="G446" s="20">
        <f t="shared" si="256"/>
        <v>83970.3</v>
      </c>
      <c r="H446" s="20">
        <f t="shared" si="256"/>
        <v>1505361.94</v>
      </c>
      <c r="I446" s="20">
        <f t="shared" si="256"/>
        <v>1733387.6099999999</v>
      </c>
      <c r="J446" s="20">
        <f t="shared" si="256"/>
        <v>0</v>
      </c>
      <c r="K446" s="20">
        <f t="shared" si="256"/>
        <v>1830666.3800000001</v>
      </c>
      <c r="L446" s="61">
        <f>L447+L448+L449+L450+L451+L452+L453+L454+L455+L456+L457+L458</f>
        <v>0</v>
      </c>
      <c r="M446" s="21">
        <f>M447+M448+M449+M450+M451+M452+M453+M454+M455+M456+M457+M458</f>
        <v>0</v>
      </c>
      <c r="N446" s="20">
        <f t="shared" si="256"/>
        <v>0</v>
      </c>
      <c r="O446" s="20">
        <f t="shared" si="256"/>
        <v>574949.15</v>
      </c>
      <c r="P446" s="20">
        <f t="shared" si="256"/>
        <v>1255717.2299999997</v>
      </c>
      <c r="Q446" s="20">
        <f t="shared" si="256"/>
        <v>1830666.3800000001</v>
      </c>
      <c r="R446" s="20">
        <f t="shared" si="256"/>
        <v>0</v>
      </c>
      <c r="S446" s="20">
        <f t="shared" si="256"/>
        <v>3877321.9</v>
      </c>
      <c r="T446" s="61">
        <f>T447+T448+T449+T450+T451+T452+T453+T454+T455+T456+T457+T458</f>
        <v>0</v>
      </c>
      <c r="U446" s="21">
        <f>U447+U448+U449+U450+U451+U452+U453+U454+U455+U456+U457+U458</f>
        <v>0</v>
      </c>
      <c r="V446" s="20">
        <f t="shared" si="256"/>
        <v>0</v>
      </c>
      <c r="W446" s="20">
        <f t="shared" si="256"/>
        <v>779.72</v>
      </c>
      <c r="X446" s="20">
        <f t="shared" si="256"/>
        <v>3876542.18</v>
      </c>
      <c r="Y446" s="20">
        <f t="shared" si="256"/>
        <v>3877321.9</v>
      </c>
      <c r="Z446" s="20">
        <f t="shared" si="256"/>
        <v>0</v>
      </c>
      <c r="AA446" s="20">
        <f t="shared" si="256"/>
        <v>1824205.5</v>
      </c>
      <c r="AB446" s="61">
        <f>AB447+AB448+AB449+AB450+AB451+AB452+AB453+AB454+AB455+AB456+AB457+AB458</f>
        <v>0</v>
      </c>
      <c r="AC446" s="21">
        <f>AC447+AC448+AC449+AC450+AC451+AC452+AC453+AC454+AC455+AC456+AC457+AC458</f>
        <v>0</v>
      </c>
      <c r="AD446" s="33">
        <f t="shared" si="256"/>
        <v>0</v>
      </c>
      <c r="AE446" s="20">
        <f t="shared" si="256"/>
        <v>37805</v>
      </c>
      <c r="AF446" s="20">
        <f t="shared" si="256"/>
        <v>1719816.46</v>
      </c>
      <c r="AG446" s="20">
        <f t="shared" si="256"/>
        <v>1757621.46</v>
      </c>
      <c r="AH446" s="20">
        <f t="shared" si="256"/>
        <v>66584.03999999995</v>
      </c>
      <c r="AI446" s="20">
        <f t="shared" si="256"/>
        <v>9265581.389999999</v>
      </c>
      <c r="AJ446" s="63">
        <f t="shared" si="220"/>
        <v>1719.82</v>
      </c>
    </row>
    <row r="447" spans="1:36" ht="32.25" customHeight="1">
      <c r="A447" s="83"/>
      <c r="B447" s="37" t="s">
        <v>134</v>
      </c>
      <c r="C447" s="26">
        <v>26252.8</v>
      </c>
      <c r="D447" s="57"/>
      <c r="E447" s="28"/>
      <c r="F447" s="29">
        <v>5474</v>
      </c>
      <c r="G447" s="29">
        <v>2380</v>
      </c>
      <c r="H447" s="29">
        <v>18398.8</v>
      </c>
      <c r="I447" s="29">
        <f aca="true" t="shared" si="257" ref="I447:I458">F447+G447+H447</f>
        <v>26252.8</v>
      </c>
      <c r="J447" s="29">
        <f aca="true" t="shared" si="258" ref="J447:J458">C447-I447</f>
        <v>0</v>
      </c>
      <c r="K447" s="26">
        <v>36620.24</v>
      </c>
      <c r="L447" s="57"/>
      <c r="M447" s="28"/>
      <c r="N447" s="29">
        <v>0</v>
      </c>
      <c r="O447" s="29">
        <v>29314.48</v>
      </c>
      <c r="P447" s="29">
        <v>7305.76</v>
      </c>
      <c r="Q447" s="31">
        <f aca="true" t="shared" si="259" ref="Q447:Q458">N447+O447+P447</f>
        <v>36620.24</v>
      </c>
      <c r="R447" s="31">
        <f aca="true" t="shared" si="260" ref="R447:R458">K447-Q447</f>
        <v>0</v>
      </c>
      <c r="S447" s="26">
        <v>60153.72</v>
      </c>
      <c r="T447" s="57"/>
      <c r="U447" s="28"/>
      <c r="V447" s="23">
        <v>0</v>
      </c>
      <c r="W447" s="29">
        <v>779.72</v>
      </c>
      <c r="X447" s="29">
        <v>59374</v>
      </c>
      <c r="Y447" s="31">
        <f aca="true" t="shared" si="261" ref="Y447:Y458">V447+W447+X447</f>
        <v>60153.72</v>
      </c>
      <c r="Z447" s="31">
        <f aca="true" t="shared" si="262" ref="Z447:Z458">S447-Y447</f>
        <v>0</v>
      </c>
      <c r="AA447" s="26">
        <v>20000</v>
      </c>
      <c r="AB447" s="57"/>
      <c r="AC447" s="28"/>
      <c r="AD447" s="23">
        <v>0</v>
      </c>
      <c r="AE447" s="29">
        <v>0</v>
      </c>
      <c r="AF447" s="29">
        <v>18235</v>
      </c>
      <c r="AG447" s="29">
        <f aca="true" t="shared" si="263" ref="AG447:AG458">AD447+AE447+AF447</f>
        <v>18235</v>
      </c>
      <c r="AH447" s="29">
        <f aca="true" t="shared" si="264" ref="AH447:AH458">AA447-AG447</f>
        <v>1765</v>
      </c>
      <c r="AI447" s="26">
        <f aca="true" t="shared" si="265" ref="AI447:AI458">C447+D447+K447+L447+S447+T447+AA447+AB447</f>
        <v>143026.76</v>
      </c>
      <c r="AJ447" s="63">
        <f t="shared" si="220"/>
        <v>18.24</v>
      </c>
    </row>
    <row r="448" spans="1:36" ht="38.25" customHeight="1">
      <c r="A448" s="83"/>
      <c r="B448" s="37" t="s">
        <v>135</v>
      </c>
      <c r="C448" s="26">
        <v>0</v>
      </c>
      <c r="D448" s="57"/>
      <c r="E448" s="28"/>
      <c r="F448" s="29">
        <v>0</v>
      </c>
      <c r="G448" s="29">
        <v>0</v>
      </c>
      <c r="H448" s="29">
        <v>0</v>
      </c>
      <c r="I448" s="29">
        <f t="shared" si="257"/>
        <v>0</v>
      </c>
      <c r="J448" s="29">
        <f t="shared" si="258"/>
        <v>0</v>
      </c>
      <c r="K448" s="26">
        <v>19725.61</v>
      </c>
      <c r="L448" s="57"/>
      <c r="M448" s="28"/>
      <c r="N448" s="29">
        <v>0</v>
      </c>
      <c r="O448" s="29">
        <v>0</v>
      </c>
      <c r="P448" s="29">
        <v>19725.61</v>
      </c>
      <c r="Q448" s="31">
        <f t="shared" si="259"/>
        <v>19725.61</v>
      </c>
      <c r="R448" s="31">
        <f t="shared" si="260"/>
        <v>0</v>
      </c>
      <c r="S448" s="26">
        <v>0</v>
      </c>
      <c r="T448" s="57"/>
      <c r="U448" s="28"/>
      <c r="V448" s="23">
        <v>0</v>
      </c>
      <c r="W448" s="29">
        <v>0</v>
      </c>
      <c r="X448" s="29">
        <v>0</v>
      </c>
      <c r="Y448" s="31">
        <f t="shared" si="261"/>
        <v>0</v>
      </c>
      <c r="Z448" s="31">
        <f t="shared" si="262"/>
        <v>0</v>
      </c>
      <c r="AA448" s="26">
        <v>1899.79</v>
      </c>
      <c r="AB448" s="57"/>
      <c r="AC448" s="28"/>
      <c r="AD448" s="23">
        <v>0</v>
      </c>
      <c r="AE448" s="29">
        <v>0</v>
      </c>
      <c r="AF448" s="29">
        <v>0</v>
      </c>
      <c r="AG448" s="29">
        <f t="shared" si="263"/>
        <v>0</v>
      </c>
      <c r="AH448" s="29">
        <f t="shared" si="264"/>
        <v>1899.79</v>
      </c>
      <c r="AI448" s="26">
        <f t="shared" si="265"/>
        <v>21625.4</v>
      </c>
      <c r="AJ448" s="63">
        <f t="shared" si="220"/>
        <v>0</v>
      </c>
    </row>
    <row r="449" spans="1:36" ht="33" customHeight="1">
      <c r="A449" s="83"/>
      <c r="B449" s="37" t="s">
        <v>136</v>
      </c>
      <c r="C449" s="26">
        <v>30319.25</v>
      </c>
      <c r="D449" s="57"/>
      <c r="E449" s="28"/>
      <c r="F449" s="29">
        <v>0</v>
      </c>
      <c r="G449" s="29">
        <v>0</v>
      </c>
      <c r="H449" s="29">
        <v>30319.25</v>
      </c>
      <c r="I449" s="29">
        <f t="shared" si="257"/>
        <v>30319.25</v>
      </c>
      <c r="J449" s="29">
        <f t="shared" si="258"/>
        <v>0</v>
      </c>
      <c r="K449" s="26">
        <v>15840</v>
      </c>
      <c r="L449" s="57"/>
      <c r="M449" s="28"/>
      <c r="N449" s="29">
        <v>0</v>
      </c>
      <c r="O449" s="29">
        <v>0</v>
      </c>
      <c r="P449" s="29">
        <v>15840</v>
      </c>
      <c r="Q449" s="31">
        <f t="shared" si="259"/>
        <v>15840</v>
      </c>
      <c r="R449" s="31">
        <f t="shared" si="260"/>
        <v>0</v>
      </c>
      <c r="S449" s="26">
        <v>987.7</v>
      </c>
      <c r="T449" s="57"/>
      <c r="U449" s="28"/>
      <c r="V449" s="23">
        <v>0</v>
      </c>
      <c r="W449" s="29">
        <v>0</v>
      </c>
      <c r="X449" s="29">
        <v>987.7</v>
      </c>
      <c r="Y449" s="31">
        <f t="shared" si="261"/>
        <v>987.7</v>
      </c>
      <c r="Z449" s="31">
        <f t="shared" si="262"/>
        <v>0</v>
      </c>
      <c r="AA449" s="26">
        <v>15000</v>
      </c>
      <c r="AB449" s="57"/>
      <c r="AC449" s="28"/>
      <c r="AD449" s="23">
        <v>0</v>
      </c>
      <c r="AE449" s="29">
        <v>11625</v>
      </c>
      <c r="AF449" s="29">
        <v>0</v>
      </c>
      <c r="AG449" s="29">
        <f t="shared" si="263"/>
        <v>11625</v>
      </c>
      <c r="AH449" s="29">
        <f t="shared" si="264"/>
        <v>3375</v>
      </c>
      <c r="AI449" s="26">
        <f t="shared" si="265"/>
        <v>62146.95</v>
      </c>
      <c r="AJ449" s="63">
        <f t="shared" si="220"/>
        <v>0</v>
      </c>
    </row>
    <row r="450" spans="1:36" ht="36.75" customHeight="1">
      <c r="A450" s="83"/>
      <c r="B450" s="37" t="s">
        <v>137</v>
      </c>
      <c r="C450" s="26">
        <v>0</v>
      </c>
      <c r="D450" s="57"/>
      <c r="E450" s="28"/>
      <c r="F450" s="29">
        <v>0</v>
      </c>
      <c r="G450" s="29">
        <v>0</v>
      </c>
      <c r="H450" s="29">
        <v>0</v>
      </c>
      <c r="I450" s="29">
        <f t="shared" si="257"/>
        <v>0</v>
      </c>
      <c r="J450" s="29">
        <f t="shared" si="258"/>
        <v>0</v>
      </c>
      <c r="K450" s="26">
        <v>24000</v>
      </c>
      <c r="L450" s="57"/>
      <c r="M450" s="28"/>
      <c r="N450" s="29">
        <v>0</v>
      </c>
      <c r="O450" s="29">
        <v>0</v>
      </c>
      <c r="P450" s="29">
        <v>24000</v>
      </c>
      <c r="Q450" s="31">
        <f t="shared" si="259"/>
        <v>24000</v>
      </c>
      <c r="R450" s="31">
        <f t="shared" si="260"/>
        <v>0</v>
      </c>
      <c r="S450" s="26">
        <v>30487.5</v>
      </c>
      <c r="T450" s="57"/>
      <c r="U450" s="28"/>
      <c r="V450" s="23">
        <v>0</v>
      </c>
      <c r="W450" s="29">
        <v>0</v>
      </c>
      <c r="X450" s="29">
        <v>30487.5</v>
      </c>
      <c r="Y450" s="31">
        <f t="shared" si="261"/>
        <v>30487.5</v>
      </c>
      <c r="Z450" s="31">
        <f t="shared" si="262"/>
        <v>0</v>
      </c>
      <c r="AA450" s="26">
        <v>6013.5</v>
      </c>
      <c r="AB450" s="57"/>
      <c r="AC450" s="28"/>
      <c r="AD450" s="23">
        <v>0</v>
      </c>
      <c r="AE450" s="29">
        <v>0</v>
      </c>
      <c r="AF450" s="29">
        <v>0</v>
      </c>
      <c r="AG450" s="29">
        <f t="shared" si="263"/>
        <v>0</v>
      </c>
      <c r="AH450" s="29">
        <f t="shared" si="264"/>
        <v>6013.5</v>
      </c>
      <c r="AI450" s="26">
        <f t="shared" si="265"/>
        <v>60501</v>
      </c>
      <c r="AJ450" s="63">
        <f aca="true" t="shared" si="266" ref="AJ450:AJ513">ROUND(AF450/1000,2)</f>
        <v>0</v>
      </c>
    </row>
    <row r="451" spans="1:36" ht="42" customHeight="1">
      <c r="A451" s="83"/>
      <c r="B451" s="37" t="s">
        <v>138</v>
      </c>
      <c r="C451" s="26">
        <v>0</v>
      </c>
      <c r="D451" s="57"/>
      <c r="E451" s="28"/>
      <c r="F451" s="29">
        <v>0</v>
      </c>
      <c r="G451" s="29">
        <v>0</v>
      </c>
      <c r="H451" s="29">
        <v>0</v>
      </c>
      <c r="I451" s="29">
        <f t="shared" si="257"/>
        <v>0</v>
      </c>
      <c r="J451" s="29">
        <f t="shared" si="258"/>
        <v>0</v>
      </c>
      <c r="K451" s="26">
        <v>0</v>
      </c>
      <c r="L451" s="57"/>
      <c r="M451" s="28"/>
      <c r="N451" s="29">
        <v>0</v>
      </c>
      <c r="O451" s="29">
        <v>0</v>
      </c>
      <c r="P451" s="29">
        <v>0</v>
      </c>
      <c r="Q451" s="31">
        <f t="shared" si="259"/>
        <v>0</v>
      </c>
      <c r="R451" s="31">
        <f t="shared" si="260"/>
        <v>0</v>
      </c>
      <c r="S451" s="26">
        <v>11595</v>
      </c>
      <c r="T451" s="57"/>
      <c r="U451" s="28"/>
      <c r="V451" s="23">
        <v>0</v>
      </c>
      <c r="W451" s="29">
        <v>0</v>
      </c>
      <c r="X451" s="29">
        <v>11595</v>
      </c>
      <c r="Y451" s="31">
        <f t="shared" si="261"/>
        <v>11595</v>
      </c>
      <c r="Z451" s="31">
        <f t="shared" si="262"/>
        <v>0</v>
      </c>
      <c r="AA451" s="26">
        <v>8375</v>
      </c>
      <c r="AB451" s="57"/>
      <c r="AC451" s="28"/>
      <c r="AD451" s="23">
        <v>0</v>
      </c>
      <c r="AE451" s="29">
        <v>0</v>
      </c>
      <c r="AF451" s="29">
        <v>0</v>
      </c>
      <c r="AG451" s="29">
        <f t="shared" si="263"/>
        <v>0</v>
      </c>
      <c r="AH451" s="29">
        <f t="shared" si="264"/>
        <v>8375</v>
      </c>
      <c r="AI451" s="26">
        <f t="shared" si="265"/>
        <v>19970</v>
      </c>
      <c r="AJ451" s="63">
        <f t="shared" si="266"/>
        <v>0</v>
      </c>
    </row>
    <row r="452" spans="1:36" ht="38.25" customHeight="1">
      <c r="A452" s="83"/>
      <c r="B452" s="37" t="s">
        <v>139</v>
      </c>
      <c r="C452" s="26">
        <v>321129.43</v>
      </c>
      <c r="D452" s="57"/>
      <c r="E452" s="28"/>
      <c r="F452" s="29">
        <v>138581.37</v>
      </c>
      <c r="G452" s="29">
        <v>81590.3</v>
      </c>
      <c r="H452" s="29">
        <v>100957.76</v>
      </c>
      <c r="I452" s="29">
        <f t="shared" si="257"/>
        <v>321129.43</v>
      </c>
      <c r="J452" s="29">
        <f t="shared" si="258"/>
        <v>0</v>
      </c>
      <c r="K452" s="26">
        <v>0</v>
      </c>
      <c r="L452" s="57"/>
      <c r="M452" s="28"/>
      <c r="N452" s="29">
        <v>0</v>
      </c>
      <c r="O452" s="29">
        <v>0</v>
      </c>
      <c r="P452" s="29">
        <v>0</v>
      </c>
      <c r="Q452" s="31">
        <f t="shared" si="259"/>
        <v>0</v>
      </c>
      <c r="R452" s="31">
        <f t="shared" si="260"/>
        <v>0</v>
      </c>
      <c r="S452" s="26">
        <v>1265754.09</v>
      </c>
      <c r="T452" s="57"/>
      <c r="U452" s="28"/>
      <c r="V452" s="23">
        <v>0</v>
      </c>
      <c r="W452" s="29">
        <v>0</v>
      </c>
      <c r="X452" s="29">
        <v>1265754.09</v>
      </c>
      <c r="Y452" s="31">
        <f t="shared" si="261"/>
        <v>1265754.09</v>
      </c>
      <c r="Z452" s="31">
        <f t="shared" si="262"/>
        <v>0</v>
      </c>
      <c r="AA452" s="26">
        <v>213339.95</v>
      </c>
      <c r="AB452" s="57"/>
      <c r="AC452" s="28"/>
      <c r="AD452" s="23">
        <v>0</v>
      </c>
      <c r="AE452" s="29">
        <v>26180</v>
      </c>
      <c r="AF452" s="29">
        <v>186818.97</v>
      </c>
      <c r="AG452" s="29">
        <f t="shared" si="263"/>
        <v>212998.97</v>
      </c>
      <c r="AH452" s="29">
        <f t="shared" si="264"/>
        <v>340.9800000000105</v>
      </c>
      <c r="AI452" s="26">
        <f t="shared" si="265"/>
        <v>1800223.47</v>
      </c>
      <c r="AJ452" s="63">
        <f t="shared" si="266"/>
        <v>186.82</v>
      </c>
    </row>
    <row r="453" spans="1:36" ht="34.5" customHeight="1">
      <c r="A453" s="83"/>
      <c r="B453" s="37" t="s">
        <v>149</v>
      </c>
      <c r="C453" s="26">
        <v>0</v>
      </c>
      <c r="D453" s="57"/>
      <c r="E453" s="28"/>
      <c r="F453" s="29">
        <v>0</v>
      </c>
      <c r="G453" s="29">
        <v>0</v>
      </c>
      <c r="H453" s="29">
        <v>0</v>
      </c>
      <c r="I453" s="29">
        <f t="shared" si="257"/>
        <v>0</v>
      </c>
      <c r="J453" s="29">
        <f t="shared" si="258"/>
        <v>0</v>
      </c>
      <c r="K453" s="26">
        <v>0</v>
      </c>
      <c r="L453" s="57"/>
      <c r="M453" s="28"/>
      <c r="N453" s="29">
        <v>0</v>
      </c>
      <c r="O453" s="29">
        <v>0</v>
      </c>
      <c r="P453" s="29">
        <v>0</v>
      </c>
      <c r="Q453" s="31">
        <f t="shared" si="259"/>
        <v>0</v>
      </c>
      <c r="R453" s="31">
        <f t="shared" si="260"/>
        <v>0</v>
      </c>
      <c r="S453" s="26">
        <v>0</v>
      </c>
      <c r="T453" s="57"/>
      <c r="U453" s="28"/>
      <c r="V453" s="23">
        <v>0</v>
      </c>
      <c r="W453" s="29">
        <v>0</v>
      </c>
      <c r="X453" s="29">
        <v>0</v>
      </c>
      <c r="Y453" s="31">
        <f t="shared" si="261"/>
        <v>0</v>
      </c>
      <c r="Z453" s="31">
        <f t="shared" si="262"/>
        <v>0</v>
      </c>
      <c r="AA453" s="26">
        <v>25000</v>
      </c>
      <c r="AB453" s="57"/>
      <c r="AC453" s="28"/>
      <c r="AD453" s="23">
        <v>0</v>
      </c>
      <c r="AE453" s="29">
        <v>0</v>
      </c>
      <c r="AF453" s="29">
        <v>20728.68</v>
      </c>
      <c r="AG453" s="29">
        <f t="shared" si="263"/>
        <v>20728.68</v>
      </c>
      <c r="AH453" s="29">
        <f t="shared" si="264"/>
        <v>4271.32</v>
      </c>
      <c r="AI453" s="26">
        <f t="shared" si="265"/>
        <v>25000</v>
      </c>
      <c r="AJ453" s="63">
        <f t="shared" si="266"/>
        <v>20.73</v>
      </c>
    </row>
    <row r="454" spans="1:36" ht="30.75" customHeight="1">
      <c r="A454" s="83"/>
      <c r="B454" s="37" t="s">
        <v>140</v>
      </c>
      <c r="C454" s="26">
        <v>0</v>
      </c>
      <c r="D454" s="57"/>
      <c r="E454" s="28"/>
      <c r="F454" s="29">
        <v>0</v>
      </c>
      <c r="G454" s="29">
        <v>0</v>
      </c>
      <c r="H454" s="29">
        <v>0</v>
      </c>
      <c r="I454" s="29">
        <f t="shared" si="257"/>
        <v>0</v>
      </c>
      <c r="J454" s="29">
        <f t="shared" si="258"/>
        <v>0</v>
      </c>
      <c r="K454" s="26">
        <v>0</v>
      </c>
      <c r="L454" s="57"/>
      <c r="M454" s="28"/>
      <c r="N454" s="29">
        <v>0</v>
      </c>
      <c r="O454" s="29">
        <v>0</v>
      </c>
      <c r="P454" s="29">
        <v>0</v>
      </c>
      <c r="Q454" s="31">
        <f t="shared" si="259"/>
        <v>0</v>
      </c>
      <c r="R454" s="31">
        <f t="shared" si="260"/>
        <v>0</v>
      </c>
      <c r="S454" s="26">
        <v>0</v>
      </c>
      <c r="T454" s="57"/>
      <c r="U454" s="28"/>
      <c r="V454" s="23">
        <v>0</v>
      </c>
      <c r="W454" s="29">
        <v>0</v>
      </c>
      <c r="X454" s="29">
        <v>0</v>
      </c>
      <c r="Y454" s="31">
        <f t="shared" si="261"/>
        <v>0</v>
      </c>
      <c r="Z454" s="31">
        <f t="shared" si="262"/>
        <v>0</v>
      </c>
      <c r="AA454" s="26">
        <v>312</v>
      </c>
      <c r="AB454" s="57"/>
      <c r="AC454" s="28"/>
      <c r="AD454" s="23">
        <v>0</v>
      </c>
      <c r="AE454" s="29">
        <v>0</v>
      </c>
      <c r="AF454" s="29">
        <v>0</v>
      </c>
      <c r="AG454" s="29">
        <f t="shared" si="263"/>
        <v>0</v>
      </c>
      <c r="AH454" s="29">
        <f t="shared" si="264"/>
        <v>312</v>
      </c>
      <c r="AI454" s="26">
        <f t="shared" si="265"/>
        <v>312</v>
      </c>
      <c r="AJ454" s="63">
        <f t="shared" si="266"/>
        <v>0</v>
      </c>
    </row>
    <row r="455" spans="1:36" ht="46.5" customHeight="1">
      <c r="A455" s="83"/>
      <c r="B455" s="37" t="s">
        <v>141</v>
      </c>
      <c r="C455" s="26">
        <v>0</v>
      </c>
      <c r="D455" s="57"/>
      <c r="E455" s="28"/>
      <c r="F455" s="29">
        <v>0</v>
      </c>
      <c r="G455" s="29">
        <v>0</v>
      </c>
      <c r="H455" s="29">
        <v>0</v>
      </c>
      <c r="I455" s="29">
        <f t="shared" si="257"/>
        <v>0</v>
      </c>
      <c r="J455" s="29">
        <f t="shared" si="258"/>
        <v>0</v>
      </c>
      <c r="K455" s="26">
        <v>25500</v>
      </c>
      <c r="L455" s="57"/>
      <c r="M455" s="28"/>
      <c r="N455" s="29">
        <v>0</v>
      </c>
      <c r="O455" s="29">
        <v>0</v>
      </c>
      <c r="P455" s="29">
        <v>25500</v>
      </c>
      <c r="Q455" s="31">
        <f t="shared" si="259"/>
        <v>25500</v>
      </c>
      <c r="R455" s="31">
        <f t="shared" si="260"/>
        <v>0</v>
      </c>
      <c r="S455" s="26">
        <v>0</v>
      </c>
      <c r="T455" s="57"/>
      <c r="U455" s="28"/>
      <c r="V455" s="23">
        <v>0</v>
      </c>
      <c r="W455" s="29">
        <v>0</v>
      </c>
      <c r="X455" s="29">
        <v>0</v>
      </c>
      <c r="Y455" s="31">
        <f t="shared" si="261"/>
        <v>0</v>
      </c>
      <c r="Z455" s="31">
        <f t="shared" si="262"/>
        <v>0</v>
      </c>
      <c r="AA455" s="26">
        <v>28968.69</v>
      </c>
      <c r="AB455" s="57"/>
      <c r="AC455" s="28"/>
      <c r="AD455" s="23">
        <v>0</v>
      </c>
      <c r="AE455" s="29">
        <v>0</v>
      </c>
      <c r="AF455" s="29">
        <v>0</v>
      </c>
      <c r="AG455" s="29">
        <f t="shared" si="263"/>
        <v>0</v>
      </c>
      <c r="AH455" s="29">
        <f t="shared" si="264"/>
        <v>28968.69</v>
      </c>
      <c r="AI455" s="26">
        <f t="shared" si="265"/>
        <v>54468.69</v>
      </c>
      <c r="AJ455" s="63">
        <f t="shared" si="266"/>
        <v>0</v>
      </c>
    </row>
    <row r="456" spans="1:36" ht="75.75" customHeight="1">
      <c r="A456" s="83"/>
      <c r="B456" s="37" t="s">
        <v>142</v>
      </c>
      <c r="C456" s="26">
        <v>1327729</v>
      </c>
      <c r="D456" s="57"/>
      <c r="E456" s="28"/>
      <c r="F456" s="29">
        <v>0</v>
      </c>
      <c r="G456" s="29">
        <v>0</v>
      </c>
      <c r="H456" s="29">
        <v>1327729</v>
      </c>
      <c r="I456" s="29">
        <f t="shared" si="257"/>
        <v>1327729</v>
      </c>
      <c r="J456" s="29">
        <f t="shared" si="258"/>
        <v>0</v>
      </c>
      <c r="K456" s="26">
        <v>1637022.8900000001</v>
      </c>
      <c r="L456" s="57"/>
      <c r="M456" s="28"/>
      <c r="N456" s="29">
        <v>0</v>
      </c>
      <c r="O456" s="29">
        <v>545634.67</v>
      </c>
      <c r="P456" s="29">
        <v>1091388.22</v>
      </c>
      <c r="Q456" s="31">
        <f t="shared" si="259"/>
        <v>1637022.8900000001</v>
      </c>
      <c r="R456" s="31">
        <f t="shared" si="260"/>
        <v>0</v>
      </c>
      <c r="S456" s="26">
        <v>2363893.33</v>
      </c>
      <c r="T456" s="57"/>
      <c r="U456" s="28"/>
      <c r="V456" s="23">
        <v>0</v>
      </c>
      <c r="W456" s="29">
        <v>0</v>
      </c>
      <c r="X456" s="29">
        <v>2363893.33</v>
      </c>
      <c r="Y456" s="31">
        <f t="shared" si="261"/>
        <v>2363893.33</v>
      </c>
      <c r="Z456" s="31">
        <f t="shared" si="262"/>
        <v>0</v>
      </c>
      <c r="AA456" s="26">
        <v>1500000</v>
      </c>
      <c r="AB456" s="57"/>
      <c r="AC456" s="28"/>
      <c r="AD456" s="23">
        <v>0</v>
      </c>
      <c r="AE456" s="29">
        <v>0</v>
      </c>
      <c r="AF456" s="29">
        <v>1494033.81</v>
      </c>
      <c r="AG456" s="29">
        <f t="shared" si="263"/>
        <v>1494033.81</v>
      </c>
      <c r="AH456" s="29">
        <f t="shared" si="264"/>
        <v>5966.189999999944</v>
      </c>
      <c r="AI456" s="26">
        <f t="shared" si="265"/>
        <v>6828645.220000001</v>
      </c>
      <c r="AJ456" s="63">
        <f t="shared" si="266"/>
        <v>1494.03</v>
      </c>
    </row>
    <row r="457" spans="1:36" ht="46.5" customHeight="1">
      <c r="A457" s="83"/>
      <c r="B457" s="37" t="s">
        <v>143</v>
      </c>
      <c r="C457" s="26">
        <v>27957.13</v>
      </c>
      <c r="D457" s="57"/>
      <c r="E457" s="28"/>
      <c r="F457" s="29">
        <v>0</v>
      </c>
      <c r="G457" s="29">
        <v>0</v>
      </c>
      <c r="H457" s="29">
        <v>27957.13</v>
      </c>
      <c r="I457" s="29">
        <f t="shared" si="257"/>
        <v>27957.13</v>
      </c>
      <c r="J457" s="29">
        <f t="shared" si="258"/>
        <v>0</v>
      </c>
      <c r="K457" s="26">
        <v>45595.14</v>
      </c>
      <c r="L457" s="57"/>
      <c r="M457" s="28"/>
      <c r="N457" s="29">
        <v>0</v>
      </c>
      <c r="O457" s="29">
        <v>0</v>
      </c>
      <c r="P457" s="29">
        <v>45595.14</v>
      </c>
      <c r="Q457" s="31">
        <f t="shared" si="259"/>
        <v>45595.14</v>
      </c>
      <c r="R457" s="31">
        <f t="shared" si="260"/>
        <v>0</v>
      </c>
      <c r="S457" s="26">
        <v>144450.56</v>
      </c>
      <c r="T457" s="57"/>
      <c r="U457" s="28"/>
      <c r="V457" s="23">
        <v>0</v>
      </c>
      <c r="W457" s="29">
        <v>0</v>
      </c>
      <c r="X457" s="29">
        <v>144450.56</v>
      </c>
      <c r="Y457" s="31">
        <f t="shared" si="261"/>
        <v>144450.56</v>
      </c>
      <c r="Z457" s="31">
        <f t="shared" si="262"/>
        <v>0</v>
      </c>
      <c r="AA457" s="26">
        <v>4828.03</v>
      </c>
      <c r="AB457" s="57"/>
      <c r="AC457" s="28"/>
      <c r="AD457" s="23">
        <v>0</v>
      </c>
      <c r="AE457" s="29">
        <v>0</v>
      </c>
      <c r="AF457" s="29">
        <v>0</v>
      </c>
      <c r="AG457" s="29">
        <f t="shared" si="263"/>
        <v>0</v>
      </c>
      <c r="AH457" s="29">
        <f t="shared" si="264"/>
        <v>4828.03</v>
      </c>
      <c r="AI457" s="26">
        <f t="shared" si="265"/>
        <v>222830.86000000002</v>
      </c>
      <c r="AJ457" s="63">
        <f t="shared" si="266"/>
        <v>0</v>
      </c>
    </row>
    <row r="458" spans="1:36" ht="41.25" customHeight="1">
      <c r="A458" s="83"/>
      <c r="B458" s="37" t="s">
        <v>144</v>
      </c>
      <c r="C458" s="26">
        <v>0</v>
      </c>
      <c r="D458" s="57"/>
      <c r="E458" s="28"/>
      <c r="F458" s="29">
        <v>0</v>
      </c>
      <c r="G458" s="29">
        <v>0</v>
      </c>
      <c r="H458" s="29">
        <v>0</v>
      </c>
      <c r="I458" s="29">
        <f t="shared" si="257"/>
        <v>0</v>
      </c>
      <c r="J458" s="29">
        <f t="shared" si="258"/>
        <v>0</v>
      </c>
      <c r="K458" s="26">
        <v>26362.5</v>
      </c>
      <c r="L458" s="57"/>
      <c r="M458" s="28"/>
      <c r="N458" s="29">
        <v>0</v>
      </c>
      <c r="O458" s="29">
        <v>0</v>
      </c>
      <c r="P458" s="29">
        <v>26362.5</v>
      </c>
      <c r="Q458" s="31">
        <f t="shared" si="259"/>
        <v>26362.5</v>
      </c>
      <c r="R458" s="31">
        <f t="shared" si="260"/>
        <v>0</v>
      </c>
      <c r="S458" s="26">
        <v>0</v>
      </c>
      <c r="T458" s="57"/>
      <c r="U458" s="28"/>
      <c r="V458" s="23">
        <v>0</v>
      </c>
      <c r="W458" s="29">
        <v>0</v>
      </c>
      <c r="X458" s="29">
        <v>0</v>
      </c>
      <c r="Y458" s="31">
        <f t="shared" si="261"/>
        <v>0</v>
      </c>
      <c r="Z458" s="31">
        <f t="shared" si="262"/>
        <v>0</v>
      </c>
      <c r="AA458" s="26">
        <v>468.54</v>
      </c>
      <c r="AB458" s="57"/>
      <c r="AC458" s="28"/>
      <c r="AD458" s="23">
        <v>0</v>
      </c>
      <c r="AE458" s="29">
        <v>0</v>
      </c>
      <c r="AF458" s="29">
        <v>0</v>
      </c>
      <c r="AG458" s="29">
        <f t="shared" si="263"/>
        <v>0</v>
      </c>
      <c r="AH458" s="29">
        <f t="shared" si="264"/>
        <v>468.54</v>
      </c>
      <c r="AI458" s="26">
        <f t="shared" si="265"/>
        <v>26831.04</v>
      </c>
      <c r="AJ458" s="63">
        <f t="shared" si="266"/>
        <v>0</v>
      </c>
    </row>
    <row r="459" spans="1:36" ht="30.75" customHeight="1">
      <c r="A459" s="83"/>
      <c r="B459" s="17" t="s">
        <v>133</v>
      </c>
      <c r="C459" s="20">
        <f>C460+C461+C462+C463+C464+C465+C466+C467+C468+C469+C470</f>
        <v>288231.38</v>
      </c>
      <c r="D459" s="61">
        <f aca="true" t="shared" si="267" ref="D459:AI459">D460+D461+D462+D463+D464+D465+D466+D467+D468+D469+D470</f>
        <v>0</v>
      </c>
      <c r="E459" s="21">
        <f t="shared" si="267"/>
        <v>0</v>
      </c>
      <c r="F459" s="20">
        <f t="shared" si="267"/>
        <v>0</v>
      </c>
      <c r="G459" s="20">
        <f t="shared" si="267"/>
        <v>208893.53999999998</v>
      </c>
      <c r="H459" s="20">
        <f t="shared" si="267"/>
        <v>79337.84</v>
      </c>
      <c r="I459" s="20">
        <f t="shared" si="267"/>
        <v>288231.38</v>
      </c>
      <c r="J459" s="20">
        <f t="shared" si="267"/>
        <v>0</v>
      </c>
      <c r="K459" s="20">
        <f t="shared" si="267"/>
        <v>984652.6799999999</v>
      </c>
      <c r="L459" s="20">
        <f t="shared" si="267"/>
        <v>0</v>
      </c>
      <c r="M459" s="20">
        <f t="shared" si="267"/>
        <v>0</v>
      </c>
      <c r="N459" s="20">
        <f t="shared" si="267"/>
        <v>52701.780000000006</v>
      </c>
      <c r="O459" s="20">
        <f t="shared" si="267"/>
        <v>360726.49</v>
      </c>
      <c r="P459" s="20">
        <f t="shared" si="267"/>
        <v>570989.69</v>
      </c>
      <c r="Q459" s="20">
        <f t="shared" si="267"/>
        <v>984417.96</v>
      </c>
      <c r="R459" s="20">
        <f t="shared" si="267"/>
        <v>234.72000000000116</v>
      </c>
      <c r="S459" s="20">
        <f t="shared" si="267"/>
        <v>1050674.92</v>
      </c>
      <c r="T459" s="20">
        <f t="shared" si="267"/>
        <v>0</v>
      </c>
      <c r="U459" s="20">
        <f t="shared" si="267"/>
        <v>0</v>
      </c>
      <c r="V459" s="20">
        <f t="shared" si="267"/>
        <v>584285.28</v>
      </c>
      <c r="W459" s="20">
        <f t="shared" si="267"/>
        <v>142987.87</v>
      </c>
      <c r="X459" s="20">
        <f t="shared" si="267"/>
        <v>323401.77</v>
      </c>
      <c r="Y459" s="20">
        <f t="shared" si="267"/>
        <v>1050674.92</v>
      </c>
      <c r="Z459" s="20">
        <f t="shared" si="267"/>
        <v>0</v>
      </c>
      <c r="AA459" s="20">
        <f t="shared" si="267"/>
        <v>1458967.19</v>
      </c>
      <c r="AB459" s="20">
        <f t="shared" si="267"/>
        <v>0</v>
      </c>
      <c r="AC459" s="20">
        <f t="shared" si="267"/>
        <v>0</v>
      </c>
      <c r="AD459" s="33">
        <f t="shared" si="267"/>
        <v>226947.47</v>
      </c>
      <c r="AE459" s="20">
        <f t="shared" si="267"/>
        <v>234460.5</v>
      </c>
      <c r="AF459" s="20">
        <f t="shared" si="267"/>
        <v>997411.14</v>
      </c>
      <c r="AG459" s="20">
        <f t="shared" si="267"/>
        <v>1458819.11</v>
      </c>
      <c r="AH459" s="20">
        <f t="shared" si="267"/>
        <v>148.07999999988533</v>
      </c>
      <c r="AI459" s="20">
        <f t="shared" si="267"/>
        <v>3782526.17</v>
      </c>
      <c r="AJ459" s="63">
        <f t="shared" si="266"/>
        <v>997.41</v>
      </c>
    </row>
    <row r="460" spans="1:36" ht="35.25" customHeight="1">
      <c r="A460" s="83"/>
      <c r="B460" s="37" t="s">
        <v>134</v>
      </c>
      <c r="C460" s="26">
        <v>81467.11</v>
      </c>
      <c r="D460" s="57"/>
      <c r="E460" s="28"/>
      <c r="F460" s="29">
        <v>0</v>
      </c>
      <c r="G460" s="29">
        <v>47459.5</v>
      </c>
      <c r="H460" s="29">
        <v>34007.61</v>
      </c>
      <c r="I460" s="29">
        <f aca="true" t="shared" si="268" ref="I460:I469">F460+G460+H460</f>
        <v>81467.11</v>
      </c>
      <c r="J460" s="29">
        <f aca="true" t="shared" si="269" ref="J460:J469">C460-I460</f>
        <v>0</v>
      </c>
      <c r="K460" s="26">
        <v>140536.39</v>
      </c>
      <c r="L460" s="57"/>
      <c r="M460" s="28"/>
      <c r="N460" s="29">
        <v>46588.55</v>
      </c>
      <c r="O460" s="29">
        <v>41166.96</v>
      </c>
      <c r="P460" s="29">
        <v>52546.159999999996</v>
      </c>
      <c r="Q460" s="31">
        <f aca="true" t="shared" si="270" ref="Q460:Q469">N460+O460+P460</f>
        <v>140301.67</v>
      </c>
      <c r="R460" s="21">
        <f aca="true" t="shared" si="271" ref="R460:R469">K460-Q460</f>
        <v>234.72000000000116</v>
      </c>
      <c r="S460" s="26">
        <v>105738.06999999999</v>
      </c>
      <c r="T460" s="57"/>
      <c r="U460" s="28"/>
      <c r="V460" s="31">
        <v>56214.62</v>
      </c>
      <c r="W460" s="29">
        <v>33753.22</v>
      </c>
      <c r="X460" s="29">
        <v>15770.23</v>
      </c>
      <c r="Y460" s="31">
        <f aca="true" t="shared" si="272" ref="Y460:Y469">V460+W460+X460</f>
        <v>105738.06999999999</v>
      </c>
      <c r="Z460" s="31">
        <f aca="true" t="shared" si="273" ref="Z460:Z469">S460-Y460</f>
        <v>0</v>
      </c>
      <c r="AA460" s="26">
        <v>80000</v>
      </c>
      <c r="AB460" s="57"/>
      <c r="AC460" s="28"/>
      <c r="AD460" s="23">
        <v>30914.52</v>
      </c>
      <c r="AE460" s="29">
        <v>19080.02</v>
      </c>
      <c r="AF460" s="29">
        <v>29937.23</v>
      </c>
      <c r="AG460" s="29">
        <f aca="true" t="shared" si="274" ref="AG460:AG469">AD460+AE460+AF460</f>
        <v>79931.77</v>
      </c>
      <c r="AH460" s="29">
        <f aca="true" t="shared" si="275" ref="AH460:AH469">AA460-AG460</f>
        <v>68.22999999999593</v>
      </c>
      <c r="AI460" s="26">
        <f aca="true" t="shared" si="276" ref="AI460:AI470">C460+D460+K460+L460+S460+T460+AA460+AB460</f>
        <v>407741.57</v>
      </c>
      <c r="AJ460" s="63">
        <f t="shared" si="266"/>
        <v>29.94</v>
      </c>
    </row>
    <row r="461" spans="1:36" ht="32.25" customHeight="1">
      <c r="A461" s="83"/>
      <c r="B461" s="37" t="s">
        <v>136</v>
      </c>
      <c r="C461" s="26">
        <v>8447.5</v>
      </c>
      <c r="D461" s="57"/>
      <c r="E461" s="28"/>
      <c r="F461" s="29">
        <v>0</v>
      </c>
      <c r="G461" s="29">
        <v>4223.75</v>
      </c>
      <c r="H461" s="29">
        <v>4223.75</v>
      </c>
      <c r="I461" s="29">
        <f t="shared" si="268"/>
        <v>8447.5</v>
      </c>
      <c r="J461" s="29">
        <f t="shared" si="269"/>
        <v>0</v>
      </c>
      <c r="K461" s="26">
        <v>16695</v>
      </c>
      <c r="L461" s="57"/>
      <c r="M461" s="28"/>
      <c r="N461" s="29">
        <v>0</v>
      </c>
      <c r="O461" s="29">
        <v>12820</v>
      </c>
      <c r="P461" s="29">
        <v>3875</v>
      </c>
      <c r="Q461" s="31">
        <f t="shared" si="270"/>
        <v>16695</v>
      </c>
      <c r="R461" s="31">
        <f t="shared" si="271"/>
        <v>0</v>
      </c>
      <c r="S461" s="26">
        <v>16550</v>
      </c>
      <c r="T461" s="57"/>
      <c r="U461" s="28"/>
      <c r="V461" s="31">
        <v>3875</v>
      </c>
      <c r="W461" s="29">
        <v>0</v>
      </c>
      <c r="X461" s="29">
        <v>12675</v>
      </c>
      <c r="Y461" s="31">
        <f t="shared" si="272"/>
        <v>16550</v>
      </c>
      <c r="Z461" s="31">
        <f t="shared" si="273"/>
        <v>0</v>
      </c>
      <c r="AA461" s="26">
        <v>13479.75</v>
      </c>
      <c r="AB461" s="57"/>
      <c r="AC461" s="28"/>
      <c r="AD461" s="23">
        <v>0</v>
      </c>
      <c r="AE461" s="29">
        <v>8800</v>
      </c>
      <c r="AF461" s="29">
        <v>4678.46</v>
      </c>
      <c r="AG461" s="29">
        <f t="shared" si="274"/>
        <v>13478.46</v>
      </c>
      <c r="AH461" s="29">
        <f t="shared" si="275"/>
        <v>1.2900000000008731</v>
      </c>
      <c r="AI461" s="26">
        <f t="shared" si="276"/>
        <v>55172.25</v>
      </c>
      <c r="AJ461" s="63">
        <f t="shared" si="266"/>
        <v>4.68</v>
      </c>
    </row>
    <row r="462" spans="1:36" ht="32.25" customHeight="1">
      <c r="A462" s="83"/>
      <c r="B462" s="37" t="s">
        <v>137</v>
      </c>
      <c r="C462" s="26">
        <v>15968.5</v>
      </c>
      <c r="D462" s="57"/>
      <c r="E462" s="28"/>
      <c r="F462" s="29">
        <v>0</v>
      </c>
      <c r="G462" s="29">
        <v>0</v>
      </c>
      <c r="H462" s="29">
        <v>15968.5</v>
      </c>
      <c r="I462" s="29">
        <f t="shared" si="268"/>
        <v>15968.5</v>
      </c>
      <c r="J462" s="29">
        <f t="shared" si="269"/>
        <v>0</v>
      </c>
      <c r="K462" s="26">
        <v>0</v>
      </c>
      <c r="L462" s="57"/>
      <c r="M462" s="28"/>
      <c r="N462" s="29">
        <v>0</v>
      </c>
      <c r="O462" s="29">
        <v>0</v>
      </c>
      <c r="P462" s="29">
        <v>0</v>
      </c>
      <c r="Q462" s="31">
        <f t="shared" si="270"/>
        <v>0</v>
      </c>
      <c r="R462" s="31">
        <f t="shared" si="271"/>
        <v>0</v>
      </c>
      <c r="S462" s="26">
        <v>24370.22</v>
      </c>
      <c r="T462" s="57"/>
      <c r="U462" s="28"/>
      <c r="V462" s="31">
        <v>24370.22</v>
      </c>
      <c r="W462" s="29">
        <v>0</v>
      </c>
      <c r="X462" s="29">
        <v>0</v>
      </c>
      <c r="Y462" s="31">
        <f t="shared" si="272"/>
        <v>24370.22</v>
      </c>
      <c r="Z462" s="31">
        <f t="shared" si="273"/>
        <v>0</v>
      </c>
      <c r="AA462" s="26">
        <v>52301.28</v>
      </c>
      <c r="AB462" s="57"/>
      <c r="AC462" s="28"/>
      <c r="AD462" s="23">
        <v>37325.36</v>
      </c>
      <c r="AE462" s="29">
        <v>0</v>
      </c>
      <c r="AF462" s="29">
        <v>14975</v>
      </c>
      <c r="AG462" s="29">
        <f t="shared" si="274"/>
        <v>52300.36</v>
      </c>
      <c r="AH462" s="29">
        <f t="shared" si="275"/>
        <v>0.9199999999982538</v>
      </c>
      <c r="AI462" s="26">
        <f t="shared" si="276"/>
        <v>92640</v>
      </c>
      <c r="AJ462" s="63">
        <f t="shared" si="266"/>
        <v>14.98</v>
      </c>
    </row>
    <row r="463" spans="1:36" ht="39.75" customHeight="1">
      <c r="A463" s="83"/>
      <c r="B463" s="37" t="s">
        <v>138</v>
      </c>
      <c r="C463" s="26">
        <v>0</v>
      </c>
      <c r="D463" s="57"/>
      <c r="E463" s="28"/>
      <c r="F463" s="29">
        <v>0</v>
      </c>
      <c r="G463" s="29">
        <v>0</v>
      </c>
      <c r="H463" s="29">
        <v>0</v>
      </c>
      <c r="I463" s="29">
        <f t="shared" si="268"/>
        <v>0</v>
      </c>
      <c r="J463" s="29">
        <f t="shared" si="269"/>
        <v>0</v>
      </c>
      <c r="K463" s="26">
        <v>0</v>
      </c>
      <c r="L463" s="57"/>
      <c r="M463" s="28"/>
      <c r="N463" s="29">
        <v>0</v>
      </c>
      <c r="O463" s="29">
        <v>0</v>
      </c>
      <c r="P463" s="29">
        <v>0</v>
      </c>
      <c r="Q463" s="31">
        <f t="shared" si="270"/>
        <v>0</v>
      </c>
      <c r="R463" s="31">
        <f t="shared" si="271"/>
        <v>0</v>
      </c>
      <c r="S463" s="26">
        <v>17380</v>
      </c>
      <c r="T463" s="57"/>
      <c r="U463" s="28"/>
      <c r="V463" s="31">
        <v>0</v>
      </c>
      <c r="W463" s="29">
        <v>0</v>
      </c>
      <c r="X463" s="29">
        <v>17380</v>
      </c>
      <c r="Y463" s="31">
        <f t="shared" si="272"/>
        <v>17380</v>
      </c>
      <c r="Z463" s="31">
        <f t="shared" si="273"/>
        <v>0</v>
      </c>
      <c r="AA463" s="26">
        <v>52620</v>
      </c>
      <c r="AB463" s="57"/>
      <c r="AC463" s="28"/>
      <c r="AD463" s="23">
        <v>0</v>
      </c>
      <c r="AE463" s="29">
        <v>15548.59</v>
      </c>
      <c r="AF463" s="29">
        <v>36996.73</v>
      </c>
      <c r="AG463" s="29">
        <f t="shared" si="274"/>
        <v>52545.32000000001</v>
      </c>
      <c r="AH463" s="29">
        <f t="shared" si="275"/>
        <v>74.67999999999302</v>
      </c>
      <c r="AI463" s="26">
        <f t="shared" si="276"/>
        <v>70000</v>
      </c>
      <c r="AJ463" s="63">
        <f t="shared" si="266"/>
        <v>37</v>
      </c>
    </row>
    <row r="464" spans="1:36" ht="36" customHeight="1">
      <c r="A464" s="83"/>
      <c r="B464" s="37" t="s">
        <v>139</v>
      </c>
      <c r="C464" s="26">
        <v>19668.04999999999</v>
      </c>
      <c r="D464" s="57"/>
      <c r="E464" s="28"/>
      <c r="F464" s="29">
        <v>0</v>
      </c>
      <c r="G464" s="29">
        <v>13161.2</v>
      </c>
      <c r="H464" s="29">
        <v>6506.85</v>
      </c>
      <c r="I464" s="29">
        <f t="shared" si="268"/>
        <v>19668.050000000003</v>
      </c>
      <c r="J464" s="29">
        <f t="shared" si="269"/>
        <v>0</v>
      </c>
      <c r="K464" s="26">
        <v>109450</v>
      </c>
      <c r="L464" s="57"/>
      <c r="M464" s="28"/>
      <c r="N464" s="29">
        <v>3194.23</v>
      </c>
      <c r="O464" s="29">
        <v>66691.54</v>
      </c>
      <c r="P464" s="29">
        <v>39564.23</v>
      </c>
      <c r="Q464" s="31">
        <f t="shared" si="270"/>
        <v>109450</v>
      </c>
      <c r="R464" s="31">
        <f t="shared" si="271"/>
        <v>0</v>
      </c>
      <c r="S464" s="26">
        <v>45754.39</v>
      </c>
      <c r="T464" s="57"/>
      <c r="U464" s="28"/>
      <c r="V464" s="31">
        <v>35181.1</v>
      </c>
      <c r="W464" s="29">
        <v>0</v>
      </c>
      <c r="X464" s="29">
        <v>10573.29</v>
      </c>
      <c r="Y464" s="31">
        <f t="shared" si="272"/>
        <v>45754.39</v>
      </c>
      <c r="Z464" s="31">
        <f t="shared" si="273"/>
        <v>0</v>
      </c>
      <c r="AA464" s="26">
        <v>197747.56</v>
      </c>
      <c r="AB464" s="57"/>
      <c r="AC464" s="28"/>
      <c r="AD464" s="23">
        <v>30683.5</v>
      </c>
      <c r="AE464" s="29">
        <v>27611.32</v>
      </c>
      <c r="AF464" s="29">
        <v>139450.8</v>
      </c>
      <c r="AG464" s="29">
        <f t="shared" si="274"/>
        <v>197745.62</v>
      </c>
      <c r="AH464" s="29">
        <f t="shared" si="275"/>
        <v>1.9400000000023283</v>
      </c>
      <c r="AI464" s="26">
        <f t="shared" si="276"/>
        <v>372620</v>
      </c>
      <c r="AJ464" s="63">
        <f t="shared" si="266"/>
        <v>139.45</v>
      </c>
    </row>
    <row r="465" spans="1:36" ht="34.5" customHeight="1">
      <c r="A465" s="83"/>
      <c r="B465" s="37" t="s">
        <v>149</v>
      </c>
      <c r="C465" s="26">
        <v>0</v>
      </c>
      <c r="D465" s="57"/>
      <c r="E465" s="28"/>
      <c r="F465" s="29">
        <v>0</v>
      </c>
      <c r="G465" s="29">
        <v>0</v>
      </c>
      <c r="H465" s="29">
        <v>0</v>
      </c>
      <c r="I465" s="29">
        <f t="shared" si="268"/>
        <v>0</v>
      </c>
      <c r="J465" s="29">
        <f t="shared" si="269"/>
        <v>0</v>
      </c>
      <c r="K465" s="26">
        <v>0</v>
      </c>
      <c r="L465" s="57"/>
      <c r="M465" s="28"/>
      <c r="N465" s="29">
        <v>0</v>
      </c>
      <c r="O465" s="29">
        <v>0</v>
      </c>
      <c r="P465" s="29">
        <v>0</v>
      </c>
      <c r="Q465" s="31">
        <f t="shared" si="270"/>
        <v>0</v>
      </c>
      <c r="R465" s="31">
        <f t="shared" si="271"/>
        <v>0</v>
      </c>
      <c r="S465" s="26">
        <v>0</v>
      </c>
      <c r="T465" s="57"/>
      <c r="U465" s="28"/>
      <c r="V465" s="23">
        <v>0</v>
      </c>
      <c r="W465" s="29">
        <v>0</v>
      </c>
      <c r="X465" s="29">
        <v>0</v>
      </c>
      <c r="Y465" s="31">
        <f t="shared" si="272"/>
        <v>0</v>
      </c>
      <c r="Z465" s="31">
        <f t="shared" si="273"/>
        <v>0</v>
      </c>
      <c r="AA465" s="26">
        <v>0</v>
      </c>
      <c r="AB465" s="57"/>
      <c r="AC465" s="28"/>
      <c r="AD465" s="23">
        <v>0</v>
      </c>
      <c r="AE465" s="29">
        <v>0</v>
      </c>
      <c r="AF465" s="29">
        <v>0</v>
      </c>
      <c r="AG465" s="29">
        <f t="shared" si="274"/>
        <v>0</v>
      </c>
      <c r="AH465" s="29">
        <f t="shared" si="275"/>
        <v>0</v>
      </c>
      <c r="AI465" s="26">
        <f t="shared" si="276"/>
        <v>0</v>
      </c>
      <c r="AJ465" s="63">
        <f t="shared" si="266"/>
        <v>0</v>
      </c>
    </row>
    <row r="466" spans="1:36" ht="30.75" customHeight="1">
      <c r="A466" s="83"/>
      <c r="B466" s="37" t="s">
        <v>140</v>
      </c>
      <c r="C466" s="26">
        <v>48230.22</v>
      </c>
      <c r="D466" s="57"/>
      <c r="E466" s="28"/>
      <c r="F466" s="29">
        <v>0</v>
      </c>
      <c r="G466" s="29">
        <v>29599.09</v>
      </c>
      <c r="H466" s="29">
        <v>18631.13</v>
      </c>
      <c r="I466" s="29">
        <f t="shared" si="268"/>
        <v>48230.22</v>
      </c>
      <c r="J466" s="29">
        <f t="shared" si="269"/>
        <v>0</v>
      </c>
      <c r="K466" s="26">
        <v>31271.29</v>
      </c>
      <c r="L466" s="57"/>
      <c r="M466" s="28"/>
      <c r="N466" s="29">
        <v>2919</v>
      </c>
      <c r="O466" s="29">
        <v>11147.99</v>
      </c>
      <c r="P466" s="29">
        <v>17204.3</v>
      </c>
      <c r="Q466" s="31">
        <f t="shared" si="270"/>
        <v>31271.29</v>
      </c>
      <c r="R466" s="31">
        <f t="shared" si="271"/>
        <v>0</v>
      </c>
      <c r="S466" s="26">
        <v>51432.24</v>
      </c>
      <c r="T466" s="57"/>
      <c r="U466" s="28"/>
      <c r="V466" s="31">
        <v>35194.34</v>
      </c>
      <c r="W466" s="29">
        <v>4234.65</v>
      </c>
      <c r="X466" s="29">
        <v>12003.25</v>
      </c>
      <c r="Y466" s="31">
        <f t="shared" si="272"/>
        <v>51432.24</v>
      </c>
      <c r="Z466" s="31">
        <f t="shared" si="273"/>
        <v>0</v>
      </c>
      <c r="AA466" s="26">
        <v>40646.78</v>
      </c>
      <c r="AB466" s="57"/>
      <c r="AC466" s="28"/>
      <c r="AD466" s="23">
        <v>23024.09</v>
      </c>
      <c r="AE466" s="29">
        <v>13420.57</v>
      </c>
      <c r="AF466" s="29">
        <v>4201.12</v>
      </c>
      <c r="AG466" s="29">
        <f t="shared" si="274"/>
        <v>40645.780000000006</v>
      </c>
      <c r="AH466" s="29">
        <f t="shared" si="275"/>
        <v>0.999999999992724</v>
      </c>
      <c r="AI466" s="26">
        <f t="shared" si="276"/>
        <v>171580.53</v>
      </c>
      <c r="AJ466" s="63">
        <f t="shared" si="266"/>
        <v>4.2</v>
      </c>
    </row>
    <row r="467" spans="1:36" ht="33" customHeight="1">
      <c r="A467" s="83"/>
      <c r="B467" s="37" t="s">
        <v>150</v>
      </c>
      <c r="C467" s="26">
        <v>0</v>
      </c>
      <c r="D467" s="57"/>
      <c r="E467" s="28"/>
      <c r="F467" s="29">
        <v>0</v>
      </c>
      <c r="G467" s="29">
        <v>0</v>
      </c>
      <c r="H467" s="29">
        <v>0</v>
      </c>
      <c r="I467" s="29">
        <f t="shared" si="268"/>
        <v>0</v>
      </c>
      <c r="J467" s="29">
        <f t="shared" si="269"/>
        <v>0</v>
      </c>
      <c r="K467" s="26">
        <v>0</v>
      </c>
      <c r="L467" s="57"/>
      <c r="M467" s="28"/>
      <c r="N467" s="29">
        <v>0</v>
      </c>
      <c r="O467" s="29">
        <v>0</v>
      </c>
      <c r="P467" s="29">
        <v>0</v>
      </c>
      <c r="Q467" s="31">
        <f t="shared" si="270"/>
        <v>0</v>
      </c>
      <c r="R467" s="31">
        <f t="shared" si="271"/>
        <v>0</v>
      </c>
      <c r="S467" s="26">
        <v>0</v>
      </c>
      <c r="T467" s="57"/>
      <c r="U467" s="28"/>
      <c r="V467" s="31">
        <v>0</v>
      </c>
      <c r="W467" s="29">
        <v>0</v>
      </c>
      <c r="X467" s="29">
        <v>0</v>
      </c>
      <c r="Y467" s="31">
        <f t="shared" si="272"/>
        <v>0</v>
      </c>
      <c r="Z467" s="31">
        <f t="shared" si="273"/>
        <v>0</v>
      </c>
      <c r="AA467" s="26">
        <v>0</v>
      </c>
      <c r="AB467" s="57"/>
      <c r="AC467" s="28"/>
      <c r="AD467" s="23">
        <v>0</v>
      </c>
      <c r="AE467" s="29">
        <v>0</v>
      </c>
      <c r="AF467" s="29">
        <v>0</v>
      </c>
      <c r="AG467" s="29">
        <f t="shared" si="274"/>
        <v>0</v>
      </c>
      <c r="AH467" s="29">
        <f t="shared" si="275"/>
        <v>0</v>
      </c>
      <c r="AI467" s="26">
        <f t="shared" si="276"/>
        <v>0</v>
      </c>
      <c r="AJ467" s="63">
        <f t="shared" si="266"/>
        <v>0</v>
      </c>
    </row>
    <row r="468" spans="1:36" ht="60.75" customHeight="1">
      <c r="A468" s="83"/>
      <c r="B468" s="37" t="s">
        <v>141</v>
      </c>
      <c r="C468" s="26">
        <v>0</v>
      </c>
      <c r="D468" s="57"/>
      <c r="E468" s="28"/>
      <c r="F468" s="29">
        <v>0</v>
      </c>
      <c r="G468" s="29">
        <v>0</v>
      </c>
      <c r="H468" s="29">
        <v>0</v>
      </c>
      <c r="I468" s="29">
        <f t="shared" si="268"/>
        <v>0</v>
      </c>
      <c r="J468" s="29">
        <f t="shared" si="269"/>
        <v>0</v>
      </c>
      <c r="K468" s="26">
        <v>0</v>
      </c>
      <c r="L468" s="57"/>
      <c r="M468" s="28"/>
      <c r="N468" s="29">
        <v>0</v>
      </c>
      <c r="O468" s="29">
        <v>0</v>
      </c>
      <c r="P468" s="29">
        <v>0</v>
      </c>
      <c r="Q468" s="31">
        <f t="shared" si="270"/>
        <v>0</v>
      </c>
      <c r="R468" s="31">
        <f t="shared" si="271"/>
        <v>0</v>
      </c>
      <c r="S468" s="26">
        <v>45000</v>
      </c>
      <c r="T468" s="57"/>
      <c r="U468" s="28"/>
      <c r="V468" s="31">
        <v>0</v>
      </c>
      <c r="W468" s="29">
        <v>0</v>
      </c>
      <c r="X468" s="29">
        <v>45000</v>
      </c>
      <c r="Y468" s="31">
        <f t="shared" si="272"/>
        <v>45000</v>
      </c>
      <c r="Z468" s="31">
        <f t="shared" si="273"/>
        <v>0</v>
      </c>
      <c r="AA468" s="26">
        <v>154430</v>
      </c>
      <c r="AB468" s="57"/>
      <c r="AC468" s="28"/>
      <c r="AD468" s="23">
        <v>0</v>
      </c>
      <c r="AE468" s="29">
        <v>45000</v>
      </c>
      <c r="AF468" s="29">
        <v>109430</v>
      </c>
      <c r="AG468" s="29">
        <f t="shared" si="274"/>
        <v>154430</v>
      </c>
      <c r="AH468" s="29">
        <f t="shared" si="275"/>
        <v>0</v>
      </c>
      <c r="AI468" s="26">
        <f t="shared" si="276"/>
        <v>199430</v>
      </c>
      <c r="AJ468" s="63">
        <f t="shared" si="266"/>
        <v>109.43</v>
      </c>
    </row>
    <row r="469" spans="1:36" ht="75.75" customHeight="1">
      <c r="A469" s="83"/>
      <c r="B469" s="37" t="s">
        <v>142</v>
      </c>
      <c r="C469" s="26">
        <v>114450</v>
      </c>
      <c r="D469" s="57"/>
      <c r="E469" s="28"/>
      <c r="F469" s="29">
        <v>0</v>
      </c>
      <c r="G469" s="29">
        <v>114450</v>
      </c>
      <c r="H469" s="29">
        <v>0</v>
      </c>
      <c r="I469" s="29">
        <f t="shared" si="268"/>
        <v>114450</v>
      </c>
      <c r="J469" s="29">
        <f t="shared" si="269"/>
        <v>0</v>
      </c>
      <c r="K469" s="26">
        <v>686700</v>
      </c>
      <c r="L469" s="57"/>
      <c r="M469" s="28"/>
      <c r="N469" s="29">
        <v>0</v>
      </c>
      <c r="O469" s="29">
        <v>228900</v>
      </c>
      <c r="P469" s="29">
        <v>457800</v>
      </c>
      <c r="Q469" s="31">
        <f t="shared" si="270"/>
        <v>686700</v>
      </c>
      <c r="R469" s="31">
        <f t="shared" si="271"/>
        <v>0</v>
      </c>
      <c r="S469" s="26">
        <v>744450</v>
      </c>
      <c r="T469" s="57"/>
      <c r="U469" s="28"/>
      <c r="V469" s="31">
        <v>429450</v>
      </c>
      <c r="W469" s="29">
        <v>105000</v>
      </c>
      <c r="X469" s="29">
        <v>210000</v>
      </c>
      <c r="Y469" s="31">
        <f t="shared" si="272"/>
        <v>744450</v>
      </c>
      <c r="Z469" s="31">
        <f t="shared" si="273"/>
        <v>0</v>
      </c>
      <c r="AA469" s="26">
        <v>853741.82</v>
      </c>
      <c r="AB469" s="57"/>
      <c r="AC469" s="28"/>
      <c r="AD469" s="23">
        <v>105000</v>
      </c>
      <c r="AE469" s="29">
        <v>105000</v>
      </c>
      <c r="AF469" s="29">
        <v>643741.8</v>
      </c>
      <c r="AG469" s="29">
        <f t="shared" si="274"/>
        <v>853741.8</v>
      </c>
      <c r="AH469" s="29">
        <f t="shared" si="275"/>
        <v>0.01999999990221113</v>
      </c>
      <c r="AI469" s="26">
        <f t="shared" si="276"/>
        <v>2399341.82</v>
      </c>
      <c r="AJ469" s="63">
        <f t="shared" si="266"/>
        <v>643.74</v>
      </c>
    </row>
    <row r="470" spans="1:36" ht="42.75" customHeight="1">
      <c r="A470" s="83"/>
      <c r="B470" s="37" t="s">
        <v>144</v>
      </c>
      <c r="C470" s="26">
        <v>0</v>
      </c>
      <c r="D470" s="57"/>
      <c r="E470" s="28"/>
      <c r="F470" s="29">
        <v>0</v>
      </c>
      <c r="G470" s="29">
        <v>0</v>
      </c>
      <c r="H470" s="29">
        <v>0</v>
      </c>
      <c r="I470" s="29">
        <f>F470+G470+H470</f>
        <v>0</v>
      </c>
      <c r="J470" s="29">
        <f>C470-I470</f>
        <v>0</v>
      </c>
      <c r="K470" s="26">
        <v>0</v>
      </c>
      <c r="L470" s="57"/>
      <c r="M470" s="28"/>
      <c r="N470" s="29">
        <v>0</v>
      </c>
      <c r="O470" s="29">
        <v>0</v>
      </c>
      <c r="P470" s="29">
        <v>0</v>
      </c>
      <c r="Q470" s="31">
        <f>N470+O470+P470</f>
        <v>0</v>
      </c>
      <c r="R470" s="31">
        <f>K470-Q470</f>
        <v>0</v>
      </c>
      <c r="S470" s="26">
        <v>0</v>
      </c>
      <c r="T470" s="57"/>
      <c r="U470" s="28"/>
      <c r="V470" s="31">
        <v>0</v>
      </c>
      <c r="W470" s="29">
        <v>0</v>
      </c>
      <c r="X470" s="29">
        <v>0</v>
      </c>
      <c r="Y470" s="31">
        <f>V470+W470+X470</f>
        <v>0</v>
      </c>
      <c r="Z470" s="31">
        <f>S470-Y470</f>
        <v>0</v>
      </c>
      <c r="AA470" s="26">
        <v>14000</v>
      </c>
      <c r="AB470" s="57"/>
      <c r="AC470" s="28"/>
      <c r="AD470" s="23">
        <v>0</v>
      </c>
      <c r="AE470" s="29">
        <v>0</v>
      </c>
      <c r="AF470" s="29">
        <v>14000</v>
      </c>
      <c r="AG470" s="29">
        <f>AD470+AE470+AF470</f>
        <v>14000</v>
      </c>
      <c r="AH470" s="29">
        <f>AA470-AG470</f>
        <v>0</v>
      </c>
      <c r="AI470" s="26">
        <f t="shared" si="276"/>
        <v>14000</v>
      </c>
      <c r="AJ470" s="63">
        <f t="shared" si="266"/>
        <v>14</v>
      </c>
    </row>
    <row r="471" spans="1:36" ht="40.5" customHeight="1">
      <c r="A471" s="84"/>
      <c r="B471" s="17" t="s">
        <v>7</v>
      </c>
      <c r="C471" s="39">
        <f>C359+C374+C389+C403+C411+C414+C420+C424+C426+C429+C446+C459</f>
        <v>22117223.759999998</v>
      </c>
      <c r="D471" s="62">
        <f aca="true" t="shared" si="277" ref="D471:AI471">D359+D374+D389+D403+D411+D414+D420+D424+D426+D429+D446+D459</f>
        <v>15700.269999999999</v>
      </c>
      <c r="E471" s="41">
        <f t="shared" si="277"/>
        <v>15700.269999999999</v>
      </c>
      <c r="F471" s="39">
        <f t="shared" si="277"/>
        <v>7135734.28</v>
      </c>
      <c r="G471" s="39">
        <f t="shared" si="277"/>
        <v>6331015.38</v>
      </c>
      <c r="H471" s="39">
        <f t="shared" si="277"/>
        <v>8650474.1</v>
      </c>
      <c r="I471" s="39">
        <f t="shared" si="277"/>
        <v>22117223.759999998</v>
      </c>
      <c r="J471" s="39">
        <f t="shared" si="277"/>
        <v>0</v>
      </c>
      <c r="K471" s="39">
        <f t="shared" si="277"/>
        <v>26689982.319999997</v>
      </c>
      <c r="L471" s="39">
        <f t="shared" si="277"/>
        <v>34401.75</v>
      </c>
      <c r="M471" s="39">
        <f t="shared" si="277"/>
        <v>34401.75</v>
      </c>
      <c r="N471" s="39">
        <f t="shared" si="277"/>
        <v>10137673.61</v>
      </c>
      <c r="O471" s="39">
        <f t="shared" si="277"/>
        <v>9355206.99</v>
      </c>
      <c r="P471" s="39">
        <f t="shared" si="277"/>
        <v>7196867</v>
      </c>
      <c r="Q471" s="39">
        <f t="shared" si="277"/>
        <v>26689747.599999998</v>
      </c>
      <c r="R471" s="39">
        <f t="shared" si="277"/>
        <v>234.72000000000116</v>
      </c>
      <c r="S471" s="39">
        <f t="shared" si="277"/>
        <v>28398559.809999995</v>
      </c>
      <c r="T471" s="39">
        <f t="shared" si="277"/>
        <v>0</v>
      </c>
      <c r="U471" s="39">
        <f t="shared" si="277"/>
        <v>0</v>
      </c>
      <c r="V471" s="39">
        <f t="shared" si="277"/>
        <v>11397273.59</v>
      </c>
      <c r="W471" s="39">
        <f t="shared" si="277"/>
        <v>7647414.41</v>
      </c>
      <c r="X471" s="39">
        <f t="shared" si="277"/>
        <v>9353871.809999999</v>
      </c>
      <c r="Y471" s="39">
        <f t="shared" si="277"/>
        <v>28398559.809999995</v>
      </c>
      <c r="Z471" s="39">
        <f t="shared" si="277"/>
        <v>0</v>
      </c>
      <c r="AA471" s="39">
        <f t="shared" si="277"/>
        <v>32588911.970000003</v>
      </c>
      <c r="AB471" s="39">
        <f t="shared" si="277"/>
        <v>7773.93</v>
      </c>
      <c r="AC471" s="39">
        <f t="shared" si="277"/>
        <v>7773.93</v>
      </c>
      <c r="AD471" s="42">
        <f t="shared" si="277"/>
        <v>4755957.04</v>
      </c>
      <c r="AE471" s="39">
        <f t="shared" si="277"/>
        <v>10125241.58</v>
      </c>
      <c r="AF471" s="39">
        <f t="shared" si="277"/>
        <v>15271120.7</v>
      </c>
      <c r="AG471" s="39">
        <f t="shared" si="277"/>
        <v>30152319.32</v>
      </c>
      <c r="AH471" s="39">
        <f t="shared" si="277"/>
        <v>2436592.6500000004</v>
      </c>
      <c r="AI471" s="39">
        <f t="shared" si="277"/>
        <v>109852553.80999999</v>
      </c>
      <c r="AJ471" s="65">
        <f t="shared" si="266"/>
        <v>15271.12</v>
      </c>
    </row>
    <row r="472" spans="1:36" ht="29.25" customHeight="1">
      <c r="A472" s="76" t="s">
        <v>205</v>
      </c>
      <c r="B472" s="69" t="s">
        <v>16</v>
      </c>
      <c r="C472" s="20">
        <f aca="true" t="shared" si="278" ref="C472:AI472">C473+C474+C475+C476+C477+C478+C479</f>
        <v>298676.75</v>
      </c>
      <c r="D472" s="61">
        <f>D473+D474+D475+D476+D477+D478+D479</f>
        <v>0</v>
      </c>
      <c r="E472" s="21">
        <f>E473+E474+E475+E476+E477+E478+E479</f>
        <v>0</v>
      </c>
      <c r="F472" s="36">
        <f t="shared" si="278"/>
        <v>166685.1</v>
      </c>
      <c r="G472" s="36">
        <f t="shared" si="278"/>
        <v>0</v>
      </c>
      <c r="H472" s="36">
        <f t="shared" si="278"/>
        <v>131991.65</v>
      </c>
      <c r="I472" s="36">
        <f t="shared" si="278"/>
        <v>298676.75</v>
      </c>
      <c r="J472" s="36">
        <f t="shared" si="278"/>
        <v>0</v>
      </c>
      <c r="K472" s="20">
        <f t="shared" si="278"/>
        <v>524397.68</v>
      </c>
      <c r="L472" s="61">
        <f t="shared" si="278"/>
        <v>0</v>
      </c>
      <c r="M472" s="21">
        <f t="shared" si="278"/>
        <v>0</v>
      </c>
      <c r="N472" s="34">
        <f t="shared" si="278"/>
        <v>56602.95</v>
      </c>
      <c r="O472" s="34">
        <f t="shared" si="278"/>
        <v>259868.40999999997</v>
      </c>
      <c r="P472" s="34">
        <f t="shared" si="278"/>
        <v>207926.32</v>
      </c>
      <c r="Q472" s="34">
        <f t="shared" si="278"/>
        <v>524397.68</v>
      </c>
      <c r="R472" s="34">
        <f>R473+R474+R475+R476+R477+R478+R479</f>
        <v>0</v>
      </c>
      <c r="S472" s="20">
        <f t="shared" si="278"/>
        <v>241105.5</v>
      </c>
      <c r="T472" s="61">
        <f>T473+T474+T475+T476+T477+T478+T479</f>
        <v>0</v>
      </c>
      <c r="U472" s="21">
        <f>U473+U474+U475+U476+U477+U478+U479</f>
        <v>0</v>
      </c>
      <c r="V472" s="36">
        <f t="shared" si="278"/>
        <v>0</v>
      </c>
      <c r="W472" s="36">
        <f t="shared" si="278"/>
        <v>0</v>
      </c>
      <c r="X472" s="36">
        <f t="shared" si="278"/>
        <v>241105.5</v>
      </c>
      <c r="Y472" s="36">
        <f t="shared" si="278"/>
        <v>241105.5</v>
      </c>
      <c r="Z472" s="36">
        <f t="shared" si="278"/>
        <v>0</v>
      </c>
      <c r="AA472" s="20">
        <f t="shared" si="278"/>
        <v>705458.2899999999</v>
      </c>
      <c r="AB472" s="61">
        <f t="shared" si="278"/>
        <v>0</v>
      </c>
      <c r="AC472" s="21">
        <f t="shared" si="278"/>
        <v>0</v>
      </c>
      <c r="AD472" s="33">
        <f t="shared" si="278"/>
        <v>0</v>
      </c>
      <c r="AE472" s="36">
        <f t="shared" si="278"/>
        <v>55331</v>
      </c>
      <c r="AF472" s="36">
        <f t="shared" si="278"/>
        <v>637593.75</v>
      </c>
      <c r="AG472" s="36">
        <f t="shared" si="278"/>
        <v>692924.75</v>
      </c>
      <c r="AH472" s="36">
        <f t="shared" si="278"/>
        <v>12533.540000000005</v>
      </c>
      <c r="AI472" s="20">
        <f t="shared" si="278"/>
        <v>1769638.22</v>
      </c>
      <c r="AJ472" s="63">
        <f t="shared" si="266"/>
        <v>637.59</v>
      </c>
    </row>
    <row r="473" spans="1:36" ht="29.25" customHeight="1">
      <c r="A473" s="77"/>
      <c r="B473" s="70" t="s">
        <v>151</v>
      </c>
      <c r="C473" s="26">
        <v>106090.75</v>
      </c>
      <c r="D473" s="57"/>
      <c r="E473" s="28"/>
      <c r="F473" s="29">
        <v>0</v>
      </c>
      <c r="G473" s="29">
        <v>0</v>
      </c>
      <c r="H473" s="29">
        <v>106090.75</v>
      </c>
      <c r="I473" s="29">
        <f aca="true" t="shared" si="279" ref="I473:I479">F473+G473+H473</f>
        <v>106090.75</v>
      </c>
      <c r="J473" s="29">
        <f aca="true" t="shared" si="280" ref="J473:J478">C473-I473</f>
        <v>0</v>
      </c>
      <c r="K473" s="26">
        <v>398825.2</v>
      </c>
      <c r="L473" s="57"/>
      <c r="M473" s="28"/>
      <c r="N473" s="29">
        <v>14182.95</v>
      </c>
      <c r="O473" s="29">
        <v>211266.75</v>
      </c>
      <c r="P473" s="29">
        <v>173375.5</v>
      </c>
      <c r="Q473" s="29">
        <f aca="true" t="shared" si="281" ref="Q473:Q478">N473+O473+P473</f>
        <v>398825.2</v>
      </c>
      <c r="R473" s="29">
        <f aca="true" t="shared" si="282" ref="R473:R479">K473-Q473</f>
        <v>0</v>
      </c>
      <c r="S473" s="26">
        <v>163815</v>
      </c>
      <c r="T473" s="57"/>
      <c r="U473" s="28"/>
      <c r="V473" s="29">
        <v>0</v>
      </c>
      <c r="W473" s="29">
        <v>0</v>
      </c>
      <c r="X473" s="29">
        <v>163815</v>
      </c>
      <c r="Y473" s="29">
        <f aca="true" t="shared" si="283" ref="Y473:Y478">V473+W473+X473</f>
        <v>163815</v>
      </c>
      <c r="Z473" s="29">
        <f aca="true" t="shared" si="284" ref="Z473:Z478">S473-Y473</f>
        <v>0</v>
      </c>
      <c r="AA473" s="26">
        <v>331993.99</v>
      </c>
      <c r="AB473" s="57"/>
      <c r="AC473" s="28"/>
      <c r="AD473" s="23">
        <v>0</v>
      </c>
      <c r="AE473" s="29">
        <v>30600</v>
      </c>
      <c r="AF473" s="29">
        <v>300165</v>
      </c>
      <c r="AG473" s="29">
        <f aca="true" t="shared" si="285" ref="AG473:AG478">AD473+AE473+AF473</f>
        <v>330765</v>
      </c>
      <c r="AH473" s="29">
        <f aca="true" t="shared" si="286" ref="AH473:AH478">AA473-AG473</f>
        <v>1228.9899999999907</v>
      </c>
      <c r="AI473" s="26">
        <f aca="true" t="shared" si="287" ref="AI473:AI479">C473+D473+K473+L473+S473+T473+AA473+AB473</f>
        <v>1000724.94</v>
      </c>
      <c r="AJ473" s="63">
        <f t="shared" si="266"/>
        <v>300.17</v>
      </c>
    </row>
    <row r="474" spans="1:36" ht="29.25" customHeight="1">
      <c r="A474" s="77"/>
      <c r="B474" s="70" t="s">
        <v>152</v>
      </c>
      <c r="C474" s="26">
        <v>88716.3</v>
      </c>
      <c r="D474" s="57"/>
      <c r="E474" s="28"/>
      <c r="F474" s="29">
        <v>88716.3</v>
      </c>
      <c r="G474" s="29">
        <v>0</v>
      </c>
      <c r="H474" s="29">
        <v>0</v>
      </c>
      <c r="I474" s="29">
        <f t="shared" si="279"/>
        <v>88716.3</v>
      </c>
      <c r="J474" s="29">
        <f t="shared" si="280"/>
        <v>0</v>
      </c>
      <c r="K474" s="26">
        <v>42420</v>
      </c>
      <c r="L474" s="57"/>
      <c r="M474" s="28"/>
      <c r="N474" s="29">
        <v>42420</v>
      </c>
      <c r="O474" s="29">
        <v>0</v>
      </c>
      <c r="P474" s="29">
        <v>0</v>
      </c>
      <c r="Q474" s="29">
        <f t="shared" si="281"/>
        <v>42420</v>
      </c>
      <c r="R474" s="29">
        <f t="shared" si="282"/>
        <v>0</v>
      </c>
      <c r="S474" s="26">
        <v>0</v>
      </c>
      <c r="T474" s="57"/>
      <c r="U474" s="28"/>
      <c r="V474" s="29">
        <v>0</v>
      </c>
      <c r="W474" s="29">
        <v>0</v>
      </c>
      <c r="X474" s="29">
        <v>0</v>
      </c>
      <c r="Y474" s="29">
        <f t="shared" si="283"/>
        <v>0</v>
      </c>
      <c r="Z474" s="29">
        <f t="shared" si="284"/>
        <v>0</v>
      </c>
      <c r="AA474" s="26">
        <v>251663.7</v>
      </c>
      <c r="AB474" s="57"/>
      <c r="AC474" s="28"/>
      <c r="AD474" s="23">
        <v>0</v>
      </c>
      <c r="AE474" s="29">
        <v>0</v>
      </c>
      <c r="AF474" s="29">
        <v>250000</v>
      </c>
      <c r="AG474" s="29">
        <f t="shared" si="285"/>
        <v>250000</v>
      </c>
      <c r="AH474" s="29">
        <f t="shared" si="286"/>
        <v>1663.7000000000116</v>
      </c>
      <c r="AI474" s="26">
        <f t="shared" si="287"/>
        <v>382800</v>
      </c>
      <c r="AJ474" s="63">
        <f t="shared" si="266"/>
        <v>250</v>
      </c>
    </row>
    <row r="475" spans="1:36" ht="29.25" customHeight="1">
      <c r="A475" s="77"/>
      <c r="B475" s="70" t="s">
        <v>153</v>
      </c>
      <c r="C475" s="26">
        <v>5609.85</v>
      </c>
      <c r="D475" s="57"/>
      <c r="E475" s="28"/>
      <c r="F475" s="29">
        <v>0</v>
      </c>
      <c r="G475" s="29">
        <v>0</v>
      </c>
      <c r="H475" s="29">
        <v>5609.85</v>
      </c>
      <c r="I475" s="29">
        <f t="shared" si="279"/>
        <v>5609.85</v>
      </c>
      <c r="J475" s="29">
        <f t="shared" si="280"/>
        <v>0</v>
      </c>
      <c r="K475" s="26">
        <v>47280.119999999995</v>
      </c>
      <c r="L475" s="57"/>
      <c r="M475" s="28"/>
      <c r="N475" s="29">
        <v>0</v>
      </c>
      <c r="O475" s="29">
        <v>27771.3</v>
      </c>
      <c r="P475" s="29">
        <v>19508.82</v>
      </c>
      <c r="Q475" s="29">
        <f t="shared" si="281"/>
        <v>47280.119999999995</v>
      </c>
      <c r="R475" s="29">
        <f t="shared" si="282"/>
        <v>0</v>
      </c>
      <c r="S475" s="26">
        <v>18825</v>
      </c>
      <c r="T475" s="57"/>
      <c r="U475" s="28"/>
      <c r="V475" s="29">
        <v>0</v>
      </c>
      <c r="W475" s="29">
        <v>0</v>
      </c>
      <c r="X475" s="29">
        <v>18825</v>
      </c>
      <c r="Y475" s="29">
        <f t="shared" si="283"/>
        <v>18825</v>
      </c>
      <c r="Z475" s="29">
        <f t="shared" si="284"/>
        <v>0</v>
      </c>
      <c r="AA475" s="26">
        <v>20961.48</v>
      </c>
      <c r="AB475" s="57"/>
      <c r="AC475" s="28"/>
      <c r="AD475" s="23">
        <v>0</v>
      </c>
      <c r="AE475" s="29">
        <v>2361</v>
      </c>
      <c r="AF475" s="29">
        <v>11983.75</v>
      </c>
      <c r="AG475" s="29">
        <f t="shared" si="285"/>
        <v>14344.75</v>
      </c>
      <c r="AH475" s="29">
        <f t="shared" si="286"/>
        <v>6616.73</v>
      </c>
      <c r="AI475" s="26">
        <f t="shared" si="287"/>
        <v>92676.45</v>
      </c>
      <c r="AJ475" s="63">
        <f t="shared" si="266"/>
        <v>11.98</v>
      </c>
    </row>
    <row r="476" spans="1:36" ht="29.25" customHeight="1">
      <c r="A476" s="77"/>
      <c r="B476" s="70" t="s">
        <v>154</v>
      </c>
      <c r="C476" s="26">
        <v>11124.6</v>
      </c>
      <c r="D476" s="57"/>
      <c r="E476" s="28"/>
      <c r="F476" s="29">
        <v>0</v>
      </c>
      <c r="G476" s="29">
        <v>0</v>
      </c>
      <c r="H476" s="29">
        <v>11124.6</v>
      </c>
      <c r="I476" s="29">
        <f t="shared" si="279"/>
        <v>11124.6</v>
      </c>
      <c r="J476" s="29">
        <f t="shared" si="280"/>
        <v>0</v>
      </c>
      <c r="K476" s="26">
        <v>16350</v>
      </c>
      <c r="L476" s="57"/>
      <c r="M476" s="28"/>
      <c r="N476" s="29">
        <v>0</v>
      </c>
      <c r="O476" s="29">
        <v>16350</v>
      </c>
      <c r="P476" s="29">
        <v>0</v>
      </c>
      <c r="Q476" s="29">
        <f t="shared" si="281"/>
        <v>16350</v>
      </c>
      <c r="R476" s="29">
        <f t="shared" si="282"/>
        <v>0</v>
      </c>
      <c r="S476" s="26">
        <v>42878</v>
      </c>
      <c r="T476" s="57"/>
      <c r="U476" s="28"/>
      <c r="V476" s="29">
        <v>0</v>
      </c>
      <c r="W476" s="29">
        <v>0</v>
      </c>
      <c r="X476" s="29">
        <v>42878</v>
      </c>
      <c r="Y476" s="29">
        <f t="shared" si="283"/>
        <v>42878</v>
      </c>
      <c r="Z476" s="29">
        <f t="shared" si="284"/>
        <v>0</v>
      </c>
      <c r="AA476" s="26">
        <v>42362.4</v>
      </c>
      <c r="AB476" s="57"/>
      <c r="AC476" s="28"/>
      <c r="AD476" s="23">
        <v>0</v>
      </c>
      <c r="AE476" s="29">
        <v>1370</v>
      </c>
      <c r="AF476" s="29">
        <v>40000</v>
      </c>
      <c r="AG476" s="29">
        <f t="shared" si="285"/>
        <v>41370</v>
      </c>
      <c r="AH476" s="29">
        <f t="shared" si="286"/>
        <v>992.4000000000015</v>
      </c>
      <c r="AI476" s="26">
        <f t="shared" si="287"/>
        <v>112715</v>
      </c>
      <c r="AJ476" s="63">
        <f t="shared" si="266"/>
        <v>40</v>
      </c>
    </row>
    <row r="477" spans="1:36" ht="29.25" customHeight="1">
      <c r="A477" s="77"/>
      <c r="B477" s="70" t="s">
        <v>155</v>
      </c>
      <c r="C477" s="26">
        <v>5572.65</v>
      </c>
      <c r="D477" s="57"/>
      <c r="E477" s="28"/>
      <c r="F477" s="29">
        <v>0</v>
      </c>
      <c r="G477" s="29">
        <v>0</v>
      </c>
      <c r="H477" s="29">
        <v>5572.65</v>
      </c>
      <c r="I477" s="29">
        <f t="shared" si="279"/>
        <v>5572.65</v>
      </c>
      <c r="J477" s="29">
        <f t="shared" si="280"/>
        <v>0</v>
      </c>
      <c r="K477" s="26">
        <v>10088.18</v>
      </c>
      <c r="L477" s="57"/>
      <c r="M477" s="28"/>
      <c r="N477" s="29">
        <v>0</v>
      </c>
      <c r="O477" s="29">
        <v>2240.18</v>
      </c>
      <c r="P477" s="29">
        <v>7848</v>
      </c>
      <c r="Q477" s="29">
        <f t="shared" si="281"/>
        <v>10088.18</v>
      </c>
      <c r="R477" s="29">
        <f t="shared" si="282"/>
        <v>0</v>
      </c>
      <c r="S477" s="26">
        <v>8365</v>
      </c>
      <c r="T477" s="57"/>
      <c r="U477" s="28"/>
      <c r="V477" s="29">
        <v>0</v>
      </c>
      <c r="W477" s="29">
        <v>0</v>
      </c>
      <c r="X477" s="29">
        <v>8365</v>
      </c>
      <c r="Y477" s="29">
        <f t="shared" si="283"/>
        <v>8365</v>
      </c>
      <c r="Z477" s="29">
        <f t="shared" si="284"/>
        <v>0</v>
      </c>
      <c r="AA477" s="26">
        <v>32500</v>
      </c>
      <c r="AB477" s="57"/>
      <c r="AC477" s="28"/>
      <c r="AD477" s="23">
        <v>0</v>
      </c>
      <c r="AE477" s="29">
        <v>11200</v>
      </c>
      <c r="AF477" s="29">
        <v>19972.5</v>
      </c>
      <c r="AG477" s="29">
        <f t="shared" si="285"/>
        <v>31172.5</v>
      </c>
      <c r="AH477" s="29">
        <f t="shared" si="286"/>
        <v>1327.5</v>
      </c>
      <c r="AI477" s="26">
        <f t="shared" si="287"/>
        <v>56525.83</v>
      </c>
      <c r="AJ477" s="63">
        <f t="shared" si="266"/>
        <v>19.97</v>
      </c>
    </row>
    <row r="478" spans="1:36" ht="31.5" customHeight="1">
      <c r="A478" s="77"/>
      <c r="B478" s="70" t="s">
        <v>156</v>
      </c>
      <c r="C478" s="26">
        <v>3593.8</v>
      </c>
      <c r="D478" s="57"/>
      <c r="E478" s="28"/>
      <c r="F478" s="29">
        <v>0</v>
      </c>
      <c r="G478" s="29">
        <v>0</v>
      </c>
      <c r="H478" s="29">
        <v>3593.8</v>
      </c>
      <c r="I478" s="29">
        <f t="shared" si="279"/>
        <v>3593.8</v>
      </c>
      <c r="J478" s="29">
        <f t="shared" si="280"/>
        <v>0</v>
      </c>
      <c r="K478" s="26">
        <v>9434.18</v>
      </c>
      <c r="L478" s="57"/>
      <c r="M478" s="28"/>
      <c r="N478" s="29">
        <v>0</v>
      </c>
      <c r="O478" s="29">
        <v>2240.18</v>
      </c>
      <c r="P478" s="29">
        <v>7194</v>
      </c>
      <c r="Q478" s="29">
        <f t="shared" si="281"/>
        <v>9434.18</v>
      </c>
      <c r="R478" s="29">
        <f t="shared" si="282"/>
        <v>0</v>
      </c>
      <c r="S478" s="26">
        <v>7222.5</v>
      </c>
      <c r="T478" s="57"/>
      <c r="U478" s="28"/>
      <c r="V478" s="29">
        <v>0</v>
      </c>
      <c r="W478" s="29">
        <v>0</v>
      </c>
      <c r="X478" s="29">
        <v>7222.5</v>
      </c>
      <c r="Y478" s="29">
        <f t="shared" si="283"/>
        <v>7222.5</v>
      </c>
      <c r="Z478" s="29">
        <f t="shared" si="284"/>
        <v>0</v>
      </c>
      <c r="AA478" s="26">
        <v>25945.52</v>
      </c>
      <c r="AB478" s="57"/>
      <c r="AC478" s="28"/>
      <c r="AD478" s="23">
        <v>0</v>
      </c>
      <c r="AE478" s="29">
        <v>9800</v>
      </c>
      <c r="AF478" s="29">
        <v>15472.5</v>
      </c>
      <c r="AG478" s="29">
        <f t="shared" si="285"/>
        <v>25272.5</v>
      </c>
      <c r="AH478" s="29">
        <f t="shared" si="286"/>
        <v>673.0200000000004</v>
      </c>
      <c r="AI478" s="26">
        <f t="shared" si="287"/>
        <v>46196</v>
      </c>
      <c r="AJ478" s="63">
        <f t="shared" si="266"/>
        <v>15.47</v>
      </c>
    </row>
    <row r="479" spans="1:36" ht="28.5" customHeight="1">
      <c r="A479" s="77"/>
      <c r="B479" s="70" t="s">
        <v>157</v>
      </c>
      <c r="C479" s="26">
        <v>77968.8</v>
      </c>
      <c r="D479" s="57"/>
      <c r="E479" s="28"/>
      <c r="F479" s="29">
        <v>77968.8</v>
      </c>
      <c r="G479" s="29">
        <v>0</v>
      </c>
      <c r="H479" s="29">
        <v>0</v>
      </c>
      <c r="I479" s="29">
        <f t="shared" si="279"/>
        <v>77968.8</v>
      </c>
      <c r="J479" s="29">
        <f>C479-I479</f>
        <v>0</v>
      </c>
      <c r="K479" s="26">
        <v>0</v>
      </c>
      <c r="L479" s="57"/>
      <c r="M479" s="28"/>
      <c r="N479" s="29">
        <v>0</v>
      </c>
      <c r="O479" s="29">
        <v>0</v>
      </c>
      <c r="P479" s="29">
        <v>0</v>
      </c>
      <c r="Q479" s="29">
        <f>N479+O479+P479</f>
        <v>0</v>
      </c>
      <c r="R479" s="29">
        <f t="shared" si="282"/>
        <v>0</v>
      </c>
      <c r="S479" s="26">
        <v>0</v>
      </c>
      <c r="T479" s="57"/>
      <c r="U479" s="28"/>
      <c r="V479" s="29">
        <v>0</v>
      </c>
      <c r="W479" s="29">
        <v>0</v>
      </c>
      <c r="X479" s="29">
        <v>0</v>
      </c>
      <c r="Y479" s="29">
        <f>V479+W479+X479</f>
        <v>0</v>
      </c>
      <c r="Z479" s="29">
        <f>S479-Y479</f>
        <v>0</v>
      </c>
      <c r="AA479" s="26">
        <v>31.2</v>
      </c>
      <c r="AB479" s="57"/>
      <c r="AC479" s="28"/>
      <c r="AD479" s="23">
        <v>0</v>
      </c>
      <c r="AE479" s="29">
        <v>0</v>
      </c>
      <c r="AF479" s="29">
        <v>0</v>
      </c>
      <c r="AG479" s="29">
        <f>AD479+AE479+AF479</f>
        <v>0</v>
      </c>
      <c r="AH479" s="29">
        <f>AA479-AG479</f>
        <v>31.2</v>
      </c>
      <c r="AI479" s="26">
        <f t="shared" si="287"/>
        <v>78000</v>
      </c>
      <c r="AJ479" s="63">
        <f t="shared" si="266"/>
        <v>0</v>
      </c>
    </row>
    <row r="480" spans="1:36" ht="29.25" customHeight="1">
      <c r="A480" s="77"/>
      <c r="B480" s="69" t="s">
        <v>41</v>
      </c>
      <c r="C480" s="20">
        <f aca="true" t="shared" si="288" ref="C480:AH480">C481+C482+C483+C484</f>
        <v>0</v>
      </c>
      <c r="D480" s="61">
        <f>D481+D482+D483+D484</f>
        <v>0</v>
      </c>
      <c r="E480" s="21">
        <f>E481+E482+E483+E484</f>
        <v>0</v>
      </c>
      <c r="F480" s="36">
        <f t="shared" si="288"/>
        <v>0</v>
      </c>
      <c r="G480" s="36">
        <f t="shared" si="288"/>
        <v>0</v>
      </c>
      <c r="H480" s="36">
        <f t="shared" si="288"/>
        <v>0</v>
      </c>
      <c r="I480" s="36">
        <f t="shared" si="288"/>
        <v>0</v>
      </c>
      <c r="J480" s="36">
        <f t="shared" si="288"/>
        <v>0</v>
      </c>
      <c r="K480" s="20">
        <f t="shared" si="288"/>
        <v>110087.59</v>
      </c>
      <c r="L480" s="61">
        <f t="shared" si="288"/>
        <v>0</v>
      </c>
      <c r="M480" s="21">
        <f t="shared" si="288"/>
        <v>0</v>
      </c>
      <c r="N480" s="34">
        <f t="shared" si="288"/>
        <v>3547.39</v>
      </c>
      <c r="O480" s="34">
        <f t="shared" si="288"/>
        <v>0</v>
      </c>
      <c r="P480" s="36">
        <f t="shared" si="288"/>
        <v>106540.2</v>
      </c>
      <c r="Q480" s="34">
        <f t="shared" si="288"/>
        <v>110087.59</v>
      </c>
      <c r="R480" s="34">
        <f>R481+R482+R483+R484</f>
        <v>0</v>
      </c>
      <c r="S480" s="20">
        <f t="shared" si="288"/>
        <v>16988</v>
      </c>
      <c r="T480" s="61">
        <f>T481+T482+T483+T484</f>
        <v>0</v>
      </c>
      <c r="U480" s="21">
        <f>U481+U482+U483+U484</f>
        <v>0</v>
      </c>
      <c r="V480" s="36">
        <f t="shared" si="288"/>
        <v>16988</v>
      </c>
      <c r="W480" s="36">
        <f t="shared" si="288"/>
        <v>0</v>
      </c>
      <c r="X480" s="36">
        <f t="shared" si="288"/>
        <v>0</v>
      </c>
      <c r="Y480" s="36">
        <f t="shared" si="288"/>
        <v>16988</v>
      </c>
      <c r="Z480" s="36">
        <f t="shared" si="288"/>
        <v>0</v>
      </c>
      <c r="AA480" s="20">
        <f t="shared" si="288"/>
        <v>48626.07000000001</v>
      </c>
      <c r="AB480" s="61">
        <f t="shared" si="288"/>
        <v>0</v>
      </c>
      <c r="AC480" s="21">
        <f t="shared" si="288"/>
        <v>0</v>
      </c>
      <c r="AD480" s="33">
        <f t="shared" si="288"/>
        <v>0</v>
      </c>
      <c r="AE480" s="36">
        <f t="shared" si="288"/>
        <v>19046</v>
      </c>
      <c r="AF480" s="36">
        <f t="shared" si="288"/>
        <v>21627.45</v>
      </c>
      <c r="AG480" s="36">
        <f t="shared" si="288"/>
        <v>40673.45</v>
      </c>
      <c r="AH480" s="36">
        <f t="shared" si="288"/>
        <v>7952.6200000000035</v>
      </c>
      <c r="AI480" s="20">
        <f>AI481+AI482+AI483+AI484</f>
        <v>175701.65999999997</v>
      </c>
      <c r="AJ480" s="63">
        <f t="shared" si="266"/>
        <v>21.63</v>
      </c>
    </row>
    <row r="481" spans="1:36" ht="29.25" customHeight="1">
      <c r="A481" s="77"/>
      <c r="B481" s="70" t="s">
        <v>151</v>
      </c>
      <c r="C481" s="26">
        <v>0</v>
      </c>
      <c r="D481" s="57"/>
      <c r="E481" s="28"/>
      <c r="F481" s="29">
        <v>0</v>
      </c>
      <c r="G481" s="29">
        <v>0</v>
      </c>
      <c r="H481" s="29">
        <v>0</v>
      </c>
      <c r="I481" s="29">
        <f>F481+G481+H481</f>
        <v>0</v>
      </c>
      <c r="J481" s="29">
        <f>C481-I481</f>
        <v>0</v>
      </c>
      <c r="K481" s="30">
        <v>1218.56</v>
      </c>
      <c r="L481" s="57"/>
      <c r="M481" s="28"/>
      <c r="N481" s="29">
        <v>1218.56</v>
      </c>
      <c r="O481" s="29">
        <v>0</v>
      </c>
      <c r="P481" s="29">
        <v>0</v>
      </c>
      <c r="Q481" s="29">
        <f>N481+O481+P481</f>
        <v>1218.56</v>
      </c>
      <c r="R481" s="29">
        <f>K481-Q481</f>
        <v>0</v>
      </c>
      <c r="S481" s="26">
        <v>0</v>
      </c>
      <c r="T481" s="57"/>
      <c r="U481" s="28"/>
      <c r="V481" s="29">
        <v>0</v>
      </c>
      <c r="W481" s="29">
        <v>0</v>
      </c>
      <c r="X481" s="29">
        <v>0</v>
      </c>
      <c r="Y481" s="29">
        <f>V481+W481+X481</f>
        <v>0</v>
      </c>
      <c r="Z481" s="29">
        <f>S481-Y481</f>
        <v>0</v>
      </c>
      <c r="AA481" s="26">
        <v>2123.3</v>
      </c>
      <c r="AB481" s="57"/>
      <c r="AC481" s="28"/>
      <c r="AD481" s="23">
        <v>0</v>
      </c>
      <c r="AE481" s="29">
        <v>1861</v>
      </c>
      <c r="AF481" s="29">
        <v>0</v>
      </c>
      <c r="AG481" s="29">
        <f>AD481+AE481+AF481</f>
        <v>1861</v>
      </c>
      <c r="AH481" s="29">
        <f>AA481-AG481</f>
        <v>262.3000000000002</v>
      </c>
      <c r="AI481" s="26">
        <f>C481+D481+K481+L481+S481+T481+AA481+AB481</f>
        <v>3341.86</v>
      </c>
      <c r="AJ481" s="63">
        <f t="shared" si="266"/>
        <v>0</v>
      </c>
    </row>
    <row r="482" spans="1:36" ht="29.25" customHeight="1">
      <c r="A482" s="77"/>
      <c r="B482" s="70" t="s">
        <v>153</v>
      </c>
      <c r="C482" s="26">
        <v>0</v>
      </c>
      <c r="D482" s="57"/>
      <c r="E482" s="28"/>
      <c r="F482" s="29">
        <v>0</v>
      </c>
      <c r="G482" s="29">
        <v>0</v>
      </c>
      <c r="H482" s="29">
        <v>0</v>
      </c>
      <c r="I482" s="29">
        <f>F482+G482+H482</f>
        <v>0</v>
      </c>
      <c r="J482" s="29">
        <f>C482-I482</f>
        <v>0</v>
      </c>
      <c r="K482" s="30">
        <v>81613.12999999999</v>
      </c>
      <c r="L482" s="57"/>
      <c r="M482" s="28"/>
      <c r="N482" s="29">
        <v>1567.23</v>
      </c>
      <c r="O482" s="29">
        <v>0</v>
      </c>
      <c r="P482" s="29">
        <v>80045.9</v>
      </c>
      <c r="Q482" s="29">
        <f>N482+O482+P482</f>
        <v>81613.12999999999</v>
      </c>
      <c r="R482" s="29">
        <f>K482-Q482</f>
        <v>0</v>
      </c>
      <c r="S482" s="26">
        <v>16741</v>
      </c>
      <c r="T482" s="57"/>
      <c r="U482" s="28"/>
      <c r="V482" s="29">
        <v>16741</v>
      </c>
      <c r="W482" s="29">
        <v>0</v>
      </c>
      <c r="X482" s="29">
        <v>0</v>
      </c>
      <c r="Y482" s="29">
        <f>V482+W482+X482</f>
        <v>16741</v>
      </c>
      <c r="Z482" s="29">
        <f>S482-Y482</f>
        <v>0</v>
      </c>
      <c r="AA482" s="26">
        <v>13224.87</v>
      </c>
      <c r="AB482" s="57"/>
      <c r="AC482" s="28"/>
      <c r="AD482" s="23">
        <v>0</v>
      </c>
      <c r="AE482" s="29">
        <v>10678</v>
      </c>
      <c r="AF482" s="29">
        <v>2000.05</v>
      </c>
      <c r="AG482" s="29">
        <f>AD482+AE482+AF482</f>
        <v>12678.05</v>
      </c>
      <c r="AH482" s="29">
        <f>AA482-AG482</f>
        <v>546.8200000000015</v>
      </c>
      <c r="AI482" s="26">
        <f>C482+D482+K482+L482+S482+T482+AA482+AB482</f>
        <v>111578.99999999999</v>
      </c>
      <c r="AJ482" s="63">
        <f t="shared" si="266"/>
        <v>2</v>
      </c>
    </row>
    <row r="483" spans="1:36" ht="29.25" customHeight="1">
      <c r="A483" s="77"/>
      <c r="B483" s="70" t="s">
        <v>155</v>
      </c>
      <c r="C483" s="26">
        <v>0</v>
      </c>
      <c r="D483" s="57"/>
      <c r="E483" s="28"/>
      <c r="F483" s="29">
        <v>0</v>
      </c>
      <c r="G483" s="29">
        <v>0</v>
      </c>
      <c r="H483" s="29">
        <v>0</v>
      </c>
      <c r="I483" s="29">
        <f>F483+G483+H483</f>
        <v>0</v>
      </c>
      <c r="J483" s="29">
        <f>C483-I483</f>
        <v>0</v>
      </c>
      <c r="K483" s="30">
        <v>19182.8</v>
      </c>
      <c r="L483" s="57"/>
      <c r="M483" s="28"/>
      <c r="N483" s="29">
        <v>761.6</v>
      </c>
      <c r="O483" s="29">
        <v>0</v>
      </c>
      <c r="P483" s="29">
        <v>18421.2</v>
      </c>
      <c r="Q483" s="29">
        <f>N483+O483+P483</f>
        <v>19182.8</v>
      </c>
      <c r="R483" s="29">
        <f>K483-Q483</f>
        <v>0</v>
      </c>
      <c r="S483" s="26">
        <v>0</v>
      </c>
      <c r="T483" s="57"/>
      <c r="U483" s="28"/>
      <c r="V483" s="29">
        <v>0</v>
      </c>
      <c r="W483" s="29">
        <v>0</v>
      </c>
      <c r="X483" s="29">
        <v>0</v>
      </c>
      <c r="Y483" s="29">
        <f>V483+W483+X483</f>
        <v>0</v>
      </c>
      <c r="Z483" s="29">
        <f>S483-Y483</f>
        <v>0</v>
      </c>
      <c r="AA483" s="26">
        <v>8850</v>
      </c>
      <c r="AB483" s="57"/>
      <c r="AC483" s="28"/>
      <c r="AD483" s="23">
        <v>0</v>
      </c>
      <c r="AE483" s="29">
        <v>4297</v>
      </c>
      <c r="AF483" s="29">
        <v>25.4</v>
      </c>
      <c r="AG483" s="29">
        <f>AD483+AE483+AF483</f>
        <v>4322.4</v>
      </c>
      <c r="AH483" s="29">
        <f>AA483-AG483</f>
        <v>4527.6</v>
      </c>
      <c r="AI483" s="26">
        <f>C483+D483+K483+L483+S483+T483+AA483+AB483</f>
        <v>28032.8</v>
      </c>
      <c r="AJ483" s="63">
        <f t="shared" si="266"/>
        <v>0.03</v>
      </c>
    </row>
    <row r="484" spans="1:36" ht="29.25" customHeight="1">
      <c r="A484" s="77"/>
      <c r="B484" s="70" t="s">
        <v>156</v>
      </c>
      <c r="C484" s="26">
        <v>0</v>
      </c>
      <c r="D484" s="57"/>
      <c r="E484" s="28"/>
      <c r="F484" s="29">
        <v>0</v>
      </c>
      <c r="G484" s="29">
        <v>0</v>
      </c>
      <c r="H484" s="29">
        <v>0</v>
      </c>
      <c r="I484" s="29">
        <f>F484+G484+H484</f>
        <v>0</v>
      </c>
      <c r="J484" s="29">
        <f>C484-I484</f>
        <v>0</v>
      </c>
      <c r="K484" s="30">
        <v>8073.1</v>
      </c>
      <c r="L484" s="57"/>
      <c r="M484" s="28"/>
      <c r="N484" s="29">
        <v>0</v>
      </c>
      <c r="O484" s="29">
        <v>0</v>
      </c>
      <c r="P484" s="29">
        <v>8073.1</v>
      </c>
      <c r="Q484" s="29">
        <f>N484+O484+P484</f>
        <v>8073.1</v>
      </c>
      <c r="R484" s="29">
        <f>K484-Q484</f>
        <v>0</v>
      </c>
      <c r="S484" s="26">
        <v>247</v>
      </c>
      <c r="T484" s="57"/>
      <c r="U484" s="28"/>
      <c r="V484" s="29">
        <v>247</v>
      </c>
      <c r="W484" s="29">
        <v>0</v>
      </c>
      <c r="X484" s="29">
        <v>0</v>
      </c>
      <c r="Y484" s="29">
        <f>V484+W484+X484</f>
        <v>247</v>
      </c>
      <c r="Z484" s="29">
        <f>S484-Y484</f>
        <v>0</v>
      </c>
      <c r="AA484" s="26">
        <v>24427.9</v>
      </c>
      <c r="AB484" s="57"/>
      <c r="AC484" s="28"/>
      <c r="AD484" s="23">
        <v>0</v>
      </c>
      <c r="AE484" s="29">
        <v>2210</v>
      </c>
      <c r="AF484" s="29">
        <v>19602</v>
      </c>
      <c r="AG484" s="29">
        <f>AD484+AE484+AF484</f>
        <v>21812</v>
      </c>
      <c r="AH484" s="29">
        <f>AA484-AG484</f>
        <v>2615.9000000000015</v>
      </c>
      <c r="AI484" s="26">
        <f>C484+D484+K484+L484+S484+T484+AA484+AB484</f>
        <v>32748</v>
      </c>
      <c r="AJ484" s="63">
        <f t="shared" si="266"/>
        <v>19.6</v>
      </c>
    </row>
    <row r="485" spans="1:36" ht="29.25" customHeight="1">
      <c r="A485" s="77"/>
      <c r="B485" s="17" t="s">
        <v>39</v>
      </c>
      <c r="C485" s="20">
        <f aca="true" t="shared" si="289" ref="C485:AH485">C486+C487</f>
        <v>22019.760000000002</v>
      </c>
      <c r="D485" s="61">
        <f>D486+D487</f>
        <v>0</v>
      </c>
      <c r="E485" s="21">
        <f>E486+E487</f>
        <v>0</v>
      </c>
      <c r="F485" s="36">
        <f t="shared" si="289"/>
        <v>17969</v>
      </c>
      <c r="G485" s="36">
        <f t="shared" si="289"/>
        <v>0</v>
      </c>
      <c r="H485" s="36">
        <f t="shared" si="289"/>
        <v>4050.76</v>
      </c>
      <c r="I485" s="36">
        <f t="shared" si="289"/>
        <v>22019.760000000002</v>
      </c>
      <c r="J485" s="36">
        <f t="shared" si="289"/>
        <v>0</v>
      </c>
      <c r="K485" s="20">
        <f t="shared" si="289"/>
        <v>187103.12</v>
      </c>
      <c r="L485" s="61">
        <f t="shared" si="289"/>
        <v>366.52</v>
      </c>
      <c r="M485" s="21">
        <f t="shared" si="289"/>
        <v>366.52</v>
      </c>
      <c r="N485" s="34">
        <f t="shared" si="289"/>
        <v>0</v>
      </c>
      <c r="O485" s="34">
        <f t="shared" si="289"/>
        <v>51227.12</v>
      </c>
      <c r="P485" s="36">
        <f t="shared" si="289"/>
        <v>135876</v>
      </c>
      <c r="Q485" s="34">
        <f t="shared" si="289"/>
        <v>187103.12</v>
      </c>
      <c r="R485" s="34">
        <f>R486+R487</f>
        <v>0</v>
      </c>
      <c r="S485" s="20">
        <f t="shared" si="289"/>
        <v>17430</v>
      </c>
      <c r="T485" s="61">
        <f>T486+T487</f>
        <v>0</v>
      </c>
      <c r="U485" s="21">
        <f>U486+U487</f>
        <v>0</v>
      </c>
      <c r="V485" s="36">
        <f t="shared" si="289"/>
        <v>17430</v>
      </c>
      <c r="W485" s="36">
        <f t="shared" si="289"/>
        <v>0</v>
      </c>
      <c r="X485" s="36">
        <f t="shared" si="289"/>
        <v>0</v>
      </c>
      <c r="Y485" s="36">
        <f t="shared" si="289"/>
        <v>17430</v>
      </c>
      <c r="Z485" s="36">
        <f t="shared" si="289"/>
        <v>0</v>
      </c>
      <c r="AA485" s="20">
        <f t="shared" si="289"/>
        <v>59090.12</v>
      </c>
      <c r="AB485" s="61">
        <f t="shared" si="289"/>
        <v>0</v>
      </c>
      <c r="AC485" s="21">
        <f t="shared" si="289"/>
        <v>0</v>
      </c>
      <c r="AD485" s="33">
        <f t="shared" si="289"/>
        <v>0</v>
      </c>
      <c r="AE485" s="36">
        <f t="shared" si="289"/>
        <v>10660</v>
      </c>
      <c r="AF485" s="36">
        <f t="shared" si="289"/>
        <v>47774</v>
      </c>
      <c r="AG485" s="36">
        <f t="shared" si="289"/>
        <v>58434</v>
      </c>
      <c r="AH485" s="36">
        <f t="shared" si="289"/>
        <v>656.1200000000026</v>
      </c>
      <c r="AI485" s="20">
        <f>AI486+AI487</f>
        <v>286009.52</v>
      </c>
      <c r="AJ485" s="63">
        <f t="shared" si="266"/>
        <v>47.77</v>
      </c>
    </row>
    <row r="486" spans="1:36" ht="29.25" customHeight="1">
      <c r="A486" s="77"/>
      <c r="B486" s="70" t="s">
        <v>151</v>
      </c>
      <c r="C486" s="26">
        <v>0</v>
      </c>
      <c r="D486" s="57"/>
      <c r="E486" s="28"/>
      <c r="F486" s="29">
        <v>0</v>
      </c>
      <c r="G486" s="29">
        <v>0</v>
      </c>
      <c r="H486" s="29">
        <v>0</v>
      </c>
      <c r="I486" s="29">
        <f>F486+G486+H486</f>
        <v>0</v>
      </c>
      <c r="J486" s="29">
        <f>C486-I486</f>
        <v>0</v>
      </c>
      <c r="K486" s="26">
        <v>0</v>
      </c>
      <c r="L486" s="57"/>
      <c r="M486" s="28"/>
      <c r="N486" s="29">
        <v>0</v>
      </c>
      <c r="O486" s="29">
        <v>0</v>
      </c>
      <c r="P486" s="29">
        <v>0</v>
      </c>
      <c r="Q486" s="29">
        <f>N486+O486+P486</f>
        <v>0</v>
      </c>
      <c r="R486" s="29">
        <f>K486-Q486</f>
        <v>0</v>
      </c>
      <c r="S486" s="26">
        <v>0</v>
      </c>
      <c r="T486" s="57"/>
      <c r="U486" s="28"/>
      <c r="V486" s="29">
        <v>0</v>
      </c>
      <c r="W486" s="29">
        <v>0</v>
      </c>
      <c r="X486" s="29">
        <v>0</v>
      </c>
      <c r="Y486" s="29">
        <f>V486+W486+X486</f>
        <v>0</v>
      </c>
      <c r="Z486" s="29">
        <f>S486-Y486</f>
        <v>0</v>
      </c>
      <c r="AA486" s="26">
        <v>0</v>
      </c>
      <c r="AB486" s="57"/>
      <c r="AC486" s="28"/>
      <c r="AD486" s="23">
        <v>0</v>
      </c>
      <c r="AE486" s="29">
        <v>0</v>
      </c>
      <c r="AF486" s="29">
        <v>0</v>
      </c>
      <c r="AG486" s="29">
        <f>AD486+AE486+AF486</f>
        <v>0</v>
      </c>
      <c r="AH486" s="29">
        <f>AA486-AG486</f>
        <v>0</v>
      </c>
      <c r="AI486" s="26">
        <f>C486+D486+K486+L486+S486+T486+AA486+AB486</f>
        <v>0</v>
      </c>
      <c r="AJ486" s="63">
        <f t="shared" si="266"/>
        <v>0</v>
      </c>
    </row>
    <row r="487" spans="1:36" ht="29.25" customHeight="1">
      <c r="A487" s="77"/>
      <c r="B487" s="70" t="s">
        <v>153</v>
      </c>
      <c r="C487" s="26">
        <v>22019.760000000002</v>
      </c>
      <c r="D487" s="57"/>
      <c r="E487" s="28"/>
      <c r="F487" s="29">
        <v>17969</v>
      </c>
      <c r="G487" s="29">
        <v>0</v>
      </c>
      <c r="H487" s="29">
        <v>4050.76</v>
      </c>
      <c r="I487" s="29">
        <f>F487+G487+H487</f>
        <v>22019.760000000002</v>
      </c>
      <c r="J487" s="29">
        <f>C487-I487</f>
        <v>0</v>
      </c>
      <c r="K487" s="26">
        <v>187103.12</v>
      </c>
      <c r="L487" s="57">
        <v>366.52</v>
      </c>
      <c r="M487" s="28">
        <v>366.52</v>
      </c>
      <c r="N487" s="29">
        <v>0</v>
      </c>
      <c r="O487" s="29">
        <v>51227.12</v>
      </c>
      <c r="P487" s="29">
        <v>135876</v>
      </c>
      <c r="Q487" s="29">
        <f>N487+O487+P487</f>
        <v>187103.12</v>
      </c>
      <c r="R487" s="29">
        <f>K487-Q487</f>
        <v>0</v>
      </c>
      <c r="S487" s="26">
        <v>17430</v>
      </c>
      <c r="T487" s="57"/>
      <c r="U487" s="28"/>
      <c r="V487" s="29">
        <v>17430</v>
      </c>
      <c r="W487" s="29">
        <v>0</v>
      </c>
      <c r="X487" s="29">
        <v>0</v>
      </c>
      <c r="Y487" s="29">
        <f>V487+W487+X487</f>
        <v>17430</v>
      </c>
      <c r="Z487" s="29">
        <f>S487-Y487</f>
        <v>0</v>
      </c>
      <c r="AA487" s="26">
        <v>59090.12</v>
      </c>
      <c r="AB487" s="57"/>
      <c r="AC487" s="28"/>
      <c r="AD487" s="23">
        <v>0</v>
      </c>
      <c r="AE487" s="29">
        <v>10660</v>
      </c>
      <c r="AF487" s="29">
        <v>47774</v>
      </c>
      <c r="AG487" s="29">
        <f>AD487+AE487+AF487</f>
        <v>58434</v>
      </c>
      <c r="AH487" s="29">
        <f>AA487-AG487</f>
        <v>656.1200000000026</v>
      </c>
      <c r="AI487" s="26">
        <f>C487+D487+K487+L487+S487+T487+AA487+AB487</f>
        <v>286009.52</v>
      </c>
      <c r="AJ487" s="63">
        <f t="shared" si="266"/>
        <v>47.77</v>
      </c>
    </row>
    <row r="488" spans="1:36" ht="33" customHeight="1">
      <c r="A488" s="77"/>
      <c r="B488" s="17" t="s">
        <v>129</v>
      </c>
      <c r="C488" s="20">
        <f>C489+C490+C491+C492+C493</f>
        <v>0</v>
      </c>
      <c r="D488" s="61">
        <f>D489+D490+D491+D492+D493</f>
        <v>0</v>
      </c>
      <c r="E488" s="21">
        <f>E489+E490+E491+E492+E493</f>
        <v>0</v>
      </c>
      <c r="F488" s="67">
        <f aca="true" t="shared" si="290" ref="F488:AI488">F489+F490+F491+F492+F493</f>
        <v>0</v>
      </c>
      <c r="G488" s="36">
        <f t="shared" si="290"/>
        <v>0</v>
      </c>
      <c r="H488" s="36">
        <f t="shared" si="290"/>
        <v>0</v>
      </c>
      <c r="I488" s="67">
        <f t="shared" si="290"/>
        <v>0</v>
      </c>
      <c r="J488" s="67">
        <f t="shared" si="290"/>
        <v>0</v>
      </c>
      <c r="K488" s="20">
        <f t="shared" si="290"/>
        <v>0</v>
      </c>
      <c r="L488" s="61">
        <f>L489+L490+L491+L492+L493</f>
        <v>0</v>
      </c>
      <c r="M488" s="21">
        <f>M489+M490+M491+M492+M493</f>
        <v>0</v>
      </c>
      <c r="N488" s="34">
        <f t="shared" si="290"/>
        <v>0</v>
      </c>
      <c r="O488" s="34">
        <f t="shared" si="290"/>
        <v>0</v>
      </c>
      <c r="P488" s="36">
        <f t="shared" si="290"/>
        <v>0</v>
      </c>
      <c r="Q488" s="34">
        <f t="shared" si="290"/>
        <v>0</v>
      </c>
      <c r="R488" s="34">
        <f>R489+R490+R491+R492+R493</f>
        <v>0</v>
      </c>
      <c r="S488" s="20">
        <f t="shared" si="290"/>
        <v>21960</v>
      </c>
      <c r="T488" s="61">
        <f>T489+T490+T491+T492+T493</f>
        <v>0</v>
      </c>
      <c r="U488" s="21">
        <f>U489+U490+U491+U492+U493</f>
        <v>0</v>
      </c>
      <c r="V488" s="67">
        <f t="shared" si="290"/>
        <v>21960</v>
      </c>
      <c r="W488" s="36">
        <f t="shared" si="290"/>
        <v>0</v>
      </c>
      <c r="X488" s="36">
        <f t="shared" si="290"/>
        <v>0</v>
      </c>
      <c r="Y488" s="67">
        <f t="shared" si="290"/>
        <v>21960</v>
      </c>
      <c r="Z488" s="67">
        <f t="shared" si="290"/>
        <v>0</v>
      </c>
      <c r="AA488" s="20">
        <f t="shared" si="290"/>
        <v>107166</v>
      </c>
      <c r="AB488" s="61">
        <f>AB489+AB490+AB491+AB492+AB493</f>
        <v>0</v>
      </c>
      <c r="AC488" s="21">
        <f>AC489+AC490+AC491+AC492+AC493</f>
        <v>0</v>
      </c>
      <c r="AD488" s="33">
        <f t="shared" si="290"/>
        <v>0</v>
      </c>
      <c r="AE488" s="36">
        <f t="shared" si="290"/>
        <v>2100</v>
      </c>
      <c r="AF488" s="36">
        <f t="shared" si="290"/>
        <v>47500</v>
      </c>
      <c r="AG488" s="67">
        <f t="shared" si="290"/>
        <v>49600</v>
      </c>
      <c r="AH488" s="67">
        <f t="shared" si="290"/>
        <v>57566</v>
      </c>
      <c r="AI488" s="20">
        <f t="shared" si="290"/>
        <v>129126</v>
      </c>
      <c r="AJ488" s="63">
        <f t="shared" si="266"/>
        <v>47.5</v>
      </c>
    </row>
    <row r="489" spans="1:36" ht="29.25" customHeight="1">
      <c r="A489" s="77"/>
      <c r="B489" s="70" t="s">
        <v>151</v>
      </c>
      <c r="C489" s="26">
        <v>0</v>
      </c>
      <c r="D489" s="57"/>
      <c r="E489" s="28"/>
      <c r="F489" s="29">
        <v>0</v>
      </c>
      <c r="G489" s="29">
        <v>0</v>
      </c>
      <c r="H489" s="29">
        <v>0</v>
      </c>
      <c r="I489" s="29">
        <f>F489+G489+H489</f>
        <v>0</v>
      </c>
      <c r="J489" s="29">
        <f>C489-I489</f>
        <v>0</v>
      </c>
      <c r="K489" s="26">
        <v>0</v>
      </c>
      <c r="L489" s="57"/>
      <c r="M489" s="28"/>
      <c r="N489" s="29">
        <v>0</v>
      </c>
      <c r="O489" s="29">
        <v>0</v>
      </c>
      <c r="P489" s="29">
        <v>0</v>
      </c>
      <c r="Q489" s="29">
        <f>N489+O489+P489</f>
        <v>0</v>
      </c>
      <c r="R489" s="29">
        <f>K489-Q489</f>
        <v>0</v>
      </c>
      <c r="S489" s="26">
        <v>0</v>
      </c>
      <c r="T489" s="57"/>
      <c r="U489" s="28"/>
      <c r="V489" s="29">
        <v>0</v>
      </c>
      <c r="W489" s="29">
        <v>0</v>
      </c>
      <c r="X489" s="29">
        <v>0</v>
      </c>
      <c r="Y489" s="29">
        <f>V489+W489+X489</f>
        <v>0</v>
      </c>
      <c r="Z489" s="29">
        <f>S489-Y489</f>
        <v>0</v>
      </c>
      <c r="AA489" s="26">
        <v>5066</v>
      </c>
      <c r="AB489" s="57"/>
      <c r="AC489" s="28"/>
      <c r="AD489" s="23">
        <v>0</v>
      </c>
      <c r="AE489" s="29">
        <v>0</v>
      </c>
      <c r="AF489" s="29">
        <v>0</v>
      </c>
      <c r="AG489" s="29">
        <f>AD489+AE489+AF489</f>
        <v>0</v>
      </c>
      <c r="AH489" s="29">
        <f>AA489-AG489</f>
        <v>5066</v>
      </c>
      <c r="AI489" s="26">
        <f>C489+D489+K489+L489+S489+T489+AA489+AB489</f>
        <v>5066</v>
      </c>
      <c r="AJ489" s="63">
        <f t="shared" si="266"/>
        <v>0</v>
      </c>
    </row>
    <row r="490" spans="1:36" ht="29.25" customHeight="1">
      <c r="A490" s="77"/>
      <c r="B490" s="70" t="s">
        <v>152</v>
      </c>
      <c r="C490" s="26">
        <v>0</v>
      </c>
      <c r="D490" s="57"/>
      <c r="E490" s="28"/>
      <c r="F490" s="29">
        <v>0</v>
      </c>
      <c r="G490" s="29">
        <v>0</v>
      </c>
      <c r="H490" s="29">
        <v>0</v>
      </c>
      <c r="I490" s="29">
        <f>F490+G490+H490</f>
        <v>0</v>
      </c>
      <c r="J490" s="29">
        <f>C490-I490</f>
        <v>0</v>
      </c>
      <c r="K490" s="26">
        <v>0</v>
      </c>
      <c r="L490" s="57"/>
      <c r="M490" s="28"/>
      <c r="N490" s="29">
        <v>0</v>
      </c>
      <c r="O490" s="29">
        <v>0</v>
      </c>
      <c r="P490" s="29">
        <v>0</v>
      </c>
      <c r="Q490" s="29">
        <f>N490+O490+P490</f>
        <v>0</v>
      </c>
      <c r="R490" s="29">
        <f>K490-Q490</f>
        <v>0</v>
      </c>
      <c r="S490" s="26">
        <v>0</v>
      </c>
      <c r="T490" s="57"/>
      <c r="U490" s="28"/>
      <c r="V490" s="29">
        <v>0</v>
      </c>
      <c r="W490" s="29">
        <v>0</v>
      </c>
      <c r="X490" s="29">
        <v>0</v>
      </c>
      <c r="Y490" s="29">
        <f>V490+W490+X490</f>
        <v>0</v>
      </c>
      <c r="Z490" s="29">
        <f>S490-Y490</f>
        <v>0</v>
      </c>
      <c r="AA490" s="26">
        <v>0</v>
      </c>
      <c r="AB490" s="57"/>
      <c r="AC490" s="28"/>
      <c r="AD490" s="23">
        <v>0</v>
      </c>
      <c r="AE490" s="29">
        <v>0</v>
      </c>
      <c r="AF490" s="29">
        <v>0</v>
      </c>
      <c r="AG490" s="29">
        <f>AD490+AE490+AF490</f>
        <v>0</v>
      </c>
      <c r="AH490" s="29">
        <f>AA490-AG490</f>
        <v>0</v>
      </c>
      <c r="AI490" s="26">
        <f>C490+D490+K490+L490+S490+T490+AA490+AB490</f>
        <v>0</v>
      </c>
      <c r="AJ490" s="63">
        <f t="shared" si="266"/>
        <v>0</v>
      </c>
    </row>
    <row r="491" spans="1:36" ht="29.25" customHeight="1">
      <c r="A491" s="77"/>
      <c r="B491" s="70" t="s">
        <v>158</v>
      </c>
      <c r="C491" s="26">
        <v>0</v>
      </c>
      <c r="D491" s="57"/>
      <c r="E491" s="28"/>
      <c r="F491" s="29">
        <v>0</v>
      </c>
      <c r="G491" s="29">
        <v>0</v>
      </c>
      <c r="H491" s="29">
        <v>0</v>
      </c>
      <c r="I491" s="29">
        <f>F491+G491+H491</f>
        <v>0</v>
      </c>
      <c r="J491" s="29">
        <f>C491-I491</f>
        <v>0</v>
      </c>
      <c r="K491" s="26">
        <v>0</v>
      </c>
      <c r="L491" s="57"/>
      <c r="M491" s="28"/>
      <c r="N491" s="29">
        <v>0</v>
      </c>
      <c r="O491" s="29">
        <v>0</v>
      </c>
      <c r="P491" s="29">
        <v>0</v>
      </c>
      <c r="Q491" s="29">
        <f>N491+O491+P491</f>
        <v>0</v>
      </c>
      <c r="R491" s="29">
        <f>K491-Q491</f>
        <v>0</v>
      </c>
      <c r="S491" s="26">
        <v>21960</v>
      </c>
      <c r="T491" s="57"/>
      <c r="U491" s="28"/>
      <c r="V491" s="29">
        <v>21960</v>
      </c>
      <c r="W491" s="29">
        <v>0</v>
      </c>
      <c r="X491" s="29">
        <v>0</v>
      </c>
      <c r="Y491" s="29">
        <f>V491+W491+X491</f>
        <v>21960</v>
      </c>
      <c r="Z491" s="29">
        <f>S491-Y491</f>
        <v>0</v>
      </c>
      <c r="AA491" s="26">
        <v>102100</v>
      </c>
      <c r="AB491" s="57"/>
      <c r="AC491" s="28"/>
      <c r="AD491" s="23">
        <v>0</v>
      </c>
      <c r="AE491" s="29">
        <v>2100</v>
      </c>
      <c r="AF491" s="29">
        <v>47500</v>
      </c>
      <c r="AG491" s="29">
        <f>AD491+AE491+AF491</f>
        <v>49600</v>
      </c>
      <c r="AH491" s="29">
        <f>AA491-AG491</f>
        <v>52500</v>
      </c>
      <c r="AI491" s="26">
        <f>C491+D491+K491+L491+S491+T491+AA491+AB491</f>
        <v>124060</v>
      </c>
      <c r="AJ491" s="63">
        <f t="shared" si="266"/>
        <v>47.5</v>
      </c>
    </row>
    <row r="492" spans="1:36" ht="29.25" customHeight="1">
      <c r="A492" s="77"/>
      <c r="B492" s="70" t="s">
        <v>154</v>
      </c>
      <c r="C492" s="26">
        <v>0</v>
      </c>
      <c r="D492" s="57"/>
      <c r="E492" s="28"/>
      <c r="F492" s="29">
        <v>0</v>
      </c>
      <c r="G492" s="29">
        <v>0</v>
      </c>
      <c r="H492" s="29">
        <v>0</v>
      </c>
      <c r="I492" s="29">
        <f>F492+G492+H492</f>
        <v>0</v>
      </c>
      <c r="J492" s="29">
        <f>C492-I492</f>
        <v>0</v>
      </c>
      <c r="K492" s="26">
        <v>0</v>
      </c>
      <c r="L492" s="57"/>
      <c r="M492" s="28"/>
      <c r="N492" s="29">
        <v>0</v>
      </c>
      <c r="O492" s="29">
        <v>0</v>
      </c>
      <c r="P492" s="29">
        <v>0</v>
      </c>
      <c r="Q492" s="29">
        <f>N492+O492+P492</f>
        <v>0</v>
      </c>
      <c r="R492" s="29">
        <f>K492-Q492</f>
        <v>0</v>
      </c>
      <c r="S492" s="26">
        <v>0</v>
      </c>
      <c r="T492" s="57"/>
      <c r="U492" s="28"/>
      <c r="V492" s="29">
        <v>0</v>
      </c>
      <c r="W492" s="29">
        <v>0</v>
      </c>
      <c r="X492" s="29">
        <v>0</v>
      </c>
      <c r="Y492" s="29">
        <f>V492+W492+X492</f>
        <v>0</v>
      </c>
      <c r="Z492" s="29">
        <f>S492-Y492</f>
        <v>0</v>
      </c>
      <c r="AA492" s="26">
        <v>0</v>
      </c>
      <c r="AB492" s="57"/>
      <c r="AC492" s="28"/>
      <c r="AD492" s="23">
        <v>0</v>
      </c>
      <c r="AE492" s="29">
        <v>0</v>
      </c>
      <c r="AF492" s="29">
        <v>0</v>
      </c>
      <c r="AG492" s="29">
        <f>AD492+AE492+AF492</f>
        <v>0</v>
      </c>
      <c r="AH492" s="29">
        <f>AA492-AG492</f>
        <v>0</v>
      </c>
      <c r="AI492" s="26">
        <f>C492+D492+K492+L492+S492+T492+AA492+AB492</f>
        <v>0</v>
      </c>
      <c r="AJ492" s="63">
        <f t="shared" si="266"/>
        <v>0</v>
      </c>
    </row>
    <row r="493" spans="1:36" ht="24.75" customHeight="1">
      <c r="A493" s="77"/>
      <c r="B493" s="70" t="s">
        <v>157</v>
      </c>
      <c r="C493" s="26">
        <v>0</v>
      </c>
      <c r="D493" s="57"/>
      <c r="E493" s="28"/>
      <c r="F493" s="29">
        <v>0</v>
      </c>
      <c r="G493" s="29">
        <v>0</v>
      </c>
      <c r="H493" s="29">
        <v>0</v>
      </c>
      <c r="I493" s="29">
        <f>F493+G493+H493</f>
        <v>0</v>
      </c>
      <c r="J493" s="29">
        <f>C493-I493</f>
        <v>0</v>
      </c>
      <c r="K493" s="26">
        <v>0</v>
      </c>
      <c r="L493" s="57"/>
      <c r="M493" s="28"/>
      <c r="N493" s="29">
        <v>0</v>
      </c>
      <c r="O493" s="29">
        <v>0</v>
      </c>
      <c r="P493" s="29">
        <v>0</v>
      </c>
      <c r="Q493" s="29">
        <f>N493+O493+P493</f>
        <v>0</v>
      </c>
      <c r="R493" s="29">
        <f>K493-Q493</f>
        <v>0</v>
      </c>
      <c r="S493" s="26">
        <v>0</v>
      </c>
      <c r="T493" s="57"/>
      <c r="U493" s="28"/>
      <c r="V493" s="29">
        <v>0</v>
      </c>
      <c r="W493" s="29">
        <v>0</v>
      </c>
      <c r="X493" s="29">
        <v>0</v>
      </c>
      <c r="Y493" s="29">
        <f>V493+W493+X493</f>
        <v>0</v>
      </c>
      <c r="Z493" s="29">
        <f>S493-Y493</f>
        <v>0</v>
      </c>
      <c r="AA493" s="26">
        <v>0</v>
      </c>
      <c r="AB493" s="57"/>
      <c r="AC493" s="28"/>
      <c r="AD493" s="23">
        <v>0</v>
      </c>
      <c r="AE493" s="29">
        <v>0</v>
      </c>
      <c r="AF493" s="29">
        <v>0</v>
      </c>
      <c r="AG493" s="29">
        <f>AD493+AE493+AF493</f>
        <v>0</v>
      </c>
      <c r="AH493" s="29">
        <f>AA493-AG493</f>
        <v>0</v>
      </c>
      <c r="AI493" s="26">
        <f>C493+D493+K493+L493+S493+T493+AA493+AB493</f>
        <v>0</v>
      </c>
      <c r="AJ493" s="63">
        <f t="shared" si="266"/>
        <v>0</v>
      </c>
    </row>
    <row r="494" spans="1:36" ht="33" customHeight="1">
      <c r="A494" s="77"/>
      <c r="B494" s="17" t="s">
        <v>10</v>
      </c>
      <c r="C494" s="20">
        <f>C495+C496</f>
        <v>99621.81</v>
      </c>
      <c r="D494" s="61">
        <f>D495+D496</f>
        <v>0</v>
      </c>
      <c r="E494" s="21">
        <f>E495+E496</f>
        <v>0</v>
      </c>
      <c r="F494" s="20">
        <f aca="true" t="shared" si="291" ref="F494:AI494">F495+F496</f>
        <v>0</v>
      </c>
      <c r="G494" s="20">
        <f t="shared" si="291"/>
        <v>40393.130000000005</v>
      </c>
      <c r="H494" s="20">
        <f t="shared" si="291"/>
        <v>59228.68</v>
      </c>
      <c r="I494" s="20">
        <f t="shared" si="291"/>
        <v>99621.81</v>
      </c>
      <c r="J494" s="20">
        <f t="shared" si="291"/>
        <v>0</v>
      </c>
      <c r="K494" s="20">
        <f t="shared" si="291"/>
        <v>167436.57</v>
      </c>
      <c r="L494" s="61">
        <f>L495+L496</f>
        <v>0</v>
      </c>
      <c r="M494" s="21">
        <f>M495+M496</f>
        <v>0</v>
      </c>
      <c r="N494" s="20">
        <f t="shared" si="291"/>
        <v>106828.68</v>
      </c>
      <c r="O494" s="20">
        <f t="shared" si="291"/>
        <v>60607.89</v>
      </c>
      <c r="P494" s="20">
        <f t="shared" si="291"/>
        <v>0</v>
      </c>
      <c r="Q494" s="20">
        <f t="shared" si="291"/>
        <v>167436.57</v>
      </c>
      <c r="R494" s="20">
        <f t="shared" si="291"/>
        <v>0</v>
      </c>
      <c r="S494" s="20">
        <f t="shared" si="291"/>
        <v>94440</v>
      </c>
      <c r="T494" s="61">
        <f>T495+T496</f>
        <v>0</v>
      </c>
      <c r="U494" s="21">
        <f>U495+U496</f>
        <v>0</v>
      </c>
      <c r="V494" s="20">
        <f t="shared" si="291"/>
        <v>0</v>
      </c>
      <c r="W494" s="20">
        <f t="shared" si="291"/>
        <v>94440</v>
      </c>
      <c r="X494" s="20">
        <f t="shared" si="291"/>
        <v>0</v>
      </c>
      <c r="Y494" s="20">
        <f t="shared" si="291"/>
        <v>94440</v>
      </c>
      <c r="Z494" s="20">
        <f t="shared" si="291"/>
        <v>0</v>
      </c>
      <c r="AA494" s="20">
        <f t="shared" si="291"/>
        <v>300341.55</v>
      </c>
      <c r="AB494" s="61">
        <f>AB495+AB496</f>
        <v>0</v>
      </c>
      <c r="AC494" s="21">
        <f>AC495+AC496</f>
        <v>0</v>
      </c>
      <c r="AD494" s="33">
        <f t="shared" si="291"/>
        <v>0</v>
      </c>
      <c r="AE494" s="20">
        <f t="shared" si="291"/>
        <v>0</v>
      </c>
      <c r="AF494" s="20">
        <f t="shared" si="291"/>
        <v>296440</v>
      </c>
      <c r="AG494" s="20">
        <f t="shared" si="291"/>
        <v>296440</v>
      </c>
      <c r="AH494" s="20">
        <f t="shared" si="291"/>
        <v>3901.5499999999884</v>
      </c>
      <c r="AI494" s="20">
        <f t="shared" si="291"/>
        <v>661839.9299999999</v>
      </c>
      <c r="AJ494" s="63">
        <f t="shared" si="266"/>
        <v>296.44</v>
      </c>
    </row>
    <row r="495" spans="1:36" ht="29.25" customHeight="1">
      <c r="A495" s="77"/>
      <c r="B495" s="70" t="s">
        <v>155</v>
      </c>
      <c r="C495" s="26">
        <v>88102.61</v>
      </c>
      <c r="D495" s="57"/>
      <c r="E495" s="28"/>
      <c r="F495" s="29">
        <v>0</v>
      </c>
      <c r="G495" s="29">
        <v>28873.93</v>
      </c>
      <c r="H495" s="29">
        <v>59228.68</v>
      </c>
      <c r="I495" s="29">
        <f>F495+G495+H495</f>
        <v>88102.61</v>
      </c>
      <c r="J495" s="29">
        <f>C495-I495</f>
        <v>0</v>
      </c>
      <c r="K495" s="26">
        <v>156042.32</v>
      </c>
      <c r="L495" s="57"/>
      <c r="M495" s="28"/>
      <c r="N495" s="29">
        <v>106828.68</v>
      </c>
      <c r="O495" s="29">
        <v>49213.64</v>
      </c>
      <c r="P495" s="29">
        <v>0</v>
      </c>
      <c r="Q495" s="29">
        <f>N495+O495+P495</f>
        <v>156042.32</v>
      </c>
      <c r="R495" s="29">
        <f>K495-Q495</f>
        <v>0</v>
      </c>
      <c r="S495" s="26">
        <v>26460</v>
      </c>
      <c r="T495" s="57"/>
      <c r="U495" s="28"/>
      <c r="V495" s="29">
        <v>0</v>
      </c>
      <c r="W495" s="29">
        <v>26460</v>
      </c>
      <c r="X495" s="29">
        <v>0</v>
      </c>
      <c r="Y495" s="29">
        <f>V495+W495+X495</f>
        <v>26460</v>
      </c>
      <c r="Z495" s="29">
        <f>S495-Y495</f>
        <v>0</v>
      </c>
      <c r="AA495" s="26">
        <v>156990</v>
      </c>
      <c r="AB495" s="57"/>
      <c r="AC495" s="28"/>
      <c r="AD495" s="23">
        <v>0</v>
      </c>
      <c r="AE495" s="29">
        <v>0</v>
      </c>
      <c r="AF495" s="29">
        <v>155780</v>
      </c>
      <c r="AG495" s="29">
        <f>AD495+AE495+AF495</f>
        <v>155780</v>
      </c>
      <c r="AH495" s="29">
        <f>AA495-AG495</f>
        <v>1210</v>
      </c>
      <c r="AI495" s="26">
        <f>C495+D495+K495+L495+S495+T495+AA495+AB495</f>
        <v>427594.93</v>
      </c>
      <c r="AJ495" s="63">
        <f t="shared" si="266"/>
        <v>155.78</v>
      </c>
    </row>
    <row r="496" spans="1:36" ht="29.25" customHeight="1">
      <c r="A496" s="77"/>
      <c r="B496" s="70" t="s">
        <v>156</v>
      </c>
      <c r="C496" s="26">
        <v>11519.2</v>
      </c>
      <c r="D496" s="57"/>
      <c r="E496" s="28"/>
      <c r="F496" s="29">
        <v>0</v>
      </c>
      <c r="G496" s="29">
        <v>11519.2</v>
      </c>
      <c r="H496" s="29">
        <v>0</v>
      </c>
      <c r="I496" s="29">
        <f>F496+G496+H496</f>
        <v>11519.2</v>
      </c>
      <c r="J496" s="29">
        <f>C496-I496</f>
        <v>0</v>
      </c>
      <c r="K496" s="26">
        <v>11394.25</v>
      </c>
      <c r="L496" s="57"/>
      <c r="M496" s="28"/>
      <c r="N496" s="29">
        <v>0</v>
      </c>
      <c r="O496" s="29">
        <v>11394.25</v>
      </c>
      <c r="P496" s="29">
        <v>0</v>
      </c>
      <c r="Q496" s="29">
        <f>N496+O496+P496</f>
        <v>11394.25</v>
      </c>
      <c r="R496" s="29">
        <f>K496-Q496</f>
        <v>0</v>
      </c>
      <c r="S496" s="26">
        <v>67980</v>
      </c>
      <c r="T496" s="57"/>
      <c r="U496" s="28"/>
      <c r="V496" s="29">
        <v>0</v>
      </c>
      <c r="W496" s="29">
        <v>67980</v>
      </c>
      <c r="X496" s="29">
        <v>0</v>
      </c>
      <c r="Y496" s="29">
        <f>V496+W496+X496</f>
        <v>67980</v>
      </c>
      <c r="Z496" s="29">
        <f>S496-Y496</f>
        <v>0</v>
      </c>
      <c r="AA496" s="26">
        <v>143351.55</v>
      </c>
      <c r="AB496" s="57"/>
      <c r="AC496" s="28"/>
      <c r="AD496" s="23">
        <v>0</v>
      </c>
      <c r="AE496" s="29">
        <v>0</v>
      </c>
      <c r="AF496" s="29">
        <v>140660</v>
      </c>
      <c r="AG496" s="29">
        <f>AD496+AE496+AF496</f>
        <v>140660</v>
      </c>
      <c r="AH496" s="29">
        <f>AA496-AG496</f>
        <v>2691.5499999999884</v>
      </c>
      <c r="AI496" s="26">
        <f>C496+D496+K496+L496+S496+T496+AA496+AB496</f>
        <v>234245</v>
      </c>
      <c r="AJ496" s="63">
        <f t="shared" si="266"/>
        <v>140.66</v>
      </c>
    </row>
    <row r="497" spans="1:36" ht="28.5" customHeight="1">
      <c r="A497" s="77"/>
      <c r="B497" s="17" t="s">
        <v>42</v>
      </c>
      <c r="C497" s="20">
        <f>C498+C499+C500+C501+C502+C503+C504+C505</f>
        <v>151138.92000000004</v>
      </c>
      <c r="D497" s="61">
        <f aca="true" t="shared" si="292" ref="D497:AI497">D498+D499+D500+D501+D502+D503+D504+D505</f>
        <v>0</v>
      </c>
      <c r="E497" s="21">
        <f t="shared" si="292"/>
        <v>0</v>
      </c>
      <c r="F497" s="20">
        <f t="shared" si="292"/>
        <v>0</v>
      </c>
      <c r="G497" s="20">
        <f t="shared" si="292"/>
        <v>149892.75</v>
      </c>
      <c r="H497" s="20">
        <f t="shared" si="292"/>
        <v>1246.17</v>
      </c>
      <c r="I497" s="20">
        <f t="shared" si="292"/>
        <v>151138.92000000004</v>
      </c>
      <c r="J497" s="20">
        <f t="shared" si="292"/>
        <v>0</v>
      </c>
      <c r="K497" s="20">
        <f t="shared" si="292"/>
        <v>214975.44000000003</v>
      </c>
      <c r="L497" s="61">
        <f t="shared" si="292"/>
        <v>0</v>
      </c>
      <c r="M497" s="21">
        <f t="shared" si="292"/>
        <v>0</v>
      </c>
      <c r="N497" s="20">
        <f t="shared" si="292"/>
        <v>0</v>
      </c>
      <c r="O497" s="20">
        <f t="shared" si="292"/>
        <v>109933.27</v>
      </c>
      <c r="P497" s="20">
        <f t="shared" si="292"/>
        <v>105042.17000000001</v>
      </c>
      <c r="Q497" s="20">
        <f t="shared" si="292"/>
        <v>214975.44000000003</v>
      </c>
      <c r="R497" s="20">
        <f t="shared" si="292"/>
        <v>0</v>
      </c>
      <c r="S497" s="20">
        <f t="shared" si="292"/>
        <v>192614.37</v>
      </c>
      <c r="T497" s="20">
        <f t="shared" si="292"/>
        <v>0</v>
      </c>
      <c r="U497" s="20">
        <f t="shared" si="292"/>
        <v>0</v>
      </c>
      <c r="V497" s="20">
        <f t="shared" si="292"/>
        <v>0</v>
      </c>
      <c r="W497" s="20">
        <f t="shared" si="292"/>
        <v>453.15</v>
      </c>
      <c r="X497" s="20">
        <f t="shared" si="292"/>
        <v>192161.22</v>
      </c>
      <c r="Y497" s="20">
        <f t="shared" si="292"/>
        <v>192614.37</v>
      </c>
      <c r="Z497" s="20">
        <f t="shared" si="292"/>
        <v>0</v>
      </c>
      <c r="AA497" s="20">
        <f t="shared" si="292"/>
        <v>132498.68</v>
      </c>
      <c r="AB497" s="20">
        <f t="shared" si="292"/>
        <v>0</v>
      </c>
      <c r="AC497" s="20">
        <f t="shared" si="292"/>
        <v>0</v>
      </c>
      <c r="AD497" s="33">
        <f t="shared" si="292"/>
        <v>3960.08</v>
      </c>
      <c r="AE497" s="20">
        <f t="shared" si="292"/>
        <v>45926.11</v>
      </c>
      <c r="AF497" s="20">
        <f t="shared" si="292"/>
        <v>79123.41</v>
      </c>
      <c r="AG497" s="20">
        <f t="shared" si="292"/>
        <v>129009.6</v>
      </c>
      <c r="AH497" s="20">
        <f t="shared" si="292"/>
        <v>3489.0799999999945</v>
      </c>
      <c r="AI497" s="20">
        <f t="shared" si="292"/>
        <v>691227.41</v>
      </c>
      <c r="AJ497" s="63">
        <f t="shared" si="266"/>
        <v>79.12</v>
      </c>
    </row>
    <row r="498" spans="1:36" ht="28.5" customHeight="1">
      <c r="A498" s="77"/>
      <c r="B498" s="70" t="s">
        <v>151</v>
      </c>
      <c r="C498" s="26">
        <v>0</v>
      </c>
      <c r="D498" s="57"/>
      <c r="E498" s="28"/>
      <c r="F498" s="29">
        <v>0</v>
      </c>
      <c r="G498" s="29">
        <v>0</v>
      </c>
      <c r="H498" s="29">
        <v>0</v>
      </c>
      <c r="I498" s="29">
        <f aca="true" t="shared" si="293" ref="I498:I505">F498+G498+H498</f>
        <v>0</v>
      </c>
      <c r="J498" s="29">
        <f aca="true" t="shared" si="294" ref="J498:J505">C498-I498</f>
        <v>0</v>
      </c>
      <c r="K498" s="26">
        <v>0</v>
      </c>
      <c r="L498" s="57"/>
      <c r="M498" s="28"/>
      <c r="N498" s="29">
        <v>0</v>
      </c>
      <c r="O498" s="29">
        <v>0</v>
      </c>
      <c r="P498" s="29">
        <v>0</v>
      </c>
      <c r="Q498" s="29">
        <f aca="true" t="shared" si="295" ref="Q498:Q505">N498+O498+P498</f>
        <v>0</v>
      </c>
      <c r="R498" s="29">
        <f aca="true" t="shared" si="296" ref="R498:R505">K498-Q498</f>
        <v>0</v>
      </c>
      <c r="S498" s="26">
        <v>0</v>
      </c>
      <c r="T498" s="57"/>
      <c r="U498" s="28"/>
      <c r="V498" s="29">
        <v>0</v>
      </c>
      <c r="W498" s="29">
        <v>0</v>
      </c>
      <c r="X498" s="29">
        <v>0</v>
      </c>
      <c r="Y498" s="29">
        <f aca="true" t="shared" si="297" ref="Y498:Y505">V498+W498+X498</f>
        <v>0</v>
      </c>
      <c r="Z498" s="29">
        <f aca="true" t="shared" si="298" ref="Z498:Z505">S498-Y498</f>
        <v>0</v>
      </c>
      <c r="AA498" s="26">
        <v>17180</v>
      </c>
      <c r="AB498" s="57"/>
      <c r="AC498" s="28"/>
      <c r="AD498" s="23">
        <v>0</v>
      </c>
      <c r="AE498" s="29">
        <v>17138.25</v>
      </c>
      <c r="AF498" s="29">
        <v>0</v>
      </c>
      <c r="AG498" s="29">
        <f aca="true" t="shared" si="299" ref="AG498:AG505">AD498+AE498+AF498</f>
        <v>17138.25</v>
      </c>
      <c r="AH498" s="29">
        <f aca="true" t="shared" si="300" ref="AH498:AH505">AA498-AG498</f>
        <v>41.75</v>
      </c>
      <c r="AI498" s="26">
        <f aca="true" t="shared" si="301" ref="AI498:AI505">C498+D498+K498+L498+S498+T498+AA498+AB498</f>
        <v>17180</v>
      </c>
      <c r="AJ498" s="63">
        <f t="shared" si="266"/>
        <v>0</v>
      </c>
    </row>
    <row r="499" spans="1:36" ht="35.25" customHeight="1">
      <c r="A499" s="77"/>
      <c r="B499" s="70" t="s">
        <v>152</v>
      </c>
      <c r="C499" s="26">
        <v>0</v>
      </c>
      <c r="D499" s="57"/>
      <c r="E499" s="28"/>
      <c r="F499" s="29">
        <v>0</v>
      </c>
      <c r="G499" s="29">
        <v>0</v>
      </c>
      <c r="H499" s="29">
        <v>0</v>
      </c>
      <c r="I499" s="29">
        <f t="shared" si="293"/>
        <v>0</v>
      </c>
      <c r="J499" s="29">
        <f t="shared" si="294"/>
        <v>0</v>
      </c>
      <c r="K499" s="26">
        <v>0</v>
      </c>
      <c r="L499" s="57"/>
      <c r="M499" s="28"/>
      <c r="N499" s="29">
        <v>0</v>
      </c>
      <c r="O499" s="29">
        <v>0</v>
      </c>
      <c r="P499" s="29">
        <v>0</v>
      </c>
      <c r="Q499" s="29">
        <f t="shared" si="295"/>
        <v>0</v>
      </c>
      <c r="R499" s="29">
        <f t="shared" si="296"/>
        <v>0</v>
      </c>
      <c r="S499" s="26">
        <v>0</v>
      </c>
      <c r="T499" s="57"/>
      <c r="U499" s="28"/>
      <c r="V499" s="29">
        <v>0</v>
      </c>
      <c r="W499" s="29">
        <v>0</v>
      </c>
      <c r="X499" s="29">
        <v>0</v>
      </c>
      <c r="Y499" s="29">
        <f t="shared" si="297"/>
        <v>0</v>
      </c>
      <c r="Z499" s="29">
        <f t="shared" si="298"/>
        <v>0</v>
      </c>
      <c r="AA499" s="26">
        <v>0</v>
      </c>
      <c r="AB499" s="57"/>
      <c r="AC499" s="28"/>
      <c r="AD499" s="23">
        <v>0</v>
      </c>
      <c r="AE499" s="29">
        <v>0</v>
      </c>
      <c r="AF499" s="29">
        <v>0</v>
      </c>
      <c r="AG499" s="29">
        <f t="shared" si="299"/>
        <v>0</v>
      </c>
      <c r="AH499" s="29">
        <f t="shared" si="300"/>
        <v>0</v>
      </c>
      <c r="AI499" s="26">
        <f t="shared" si="301"/>
        <v>0</v>
      </c>
      <c r="AJ499" s="63">
        <f t="shared" si="266"/>
        <v>0</v>
      </c>
    </row>
    <row r="500" spans="1:36" ht="28.5" customHeight="1">
      <c r="A500" s="77"/>
      <c r="B500" s="70" t="s">
        <v>158</v>
      </c>
      <c r="C500" s="26">
        <v>0</v>
      </c>
      <c r="D500" s="57"/>
      <c r="E500" s="28"/>
      <c r="F500" s="29">
        <v>0</v>
      </c>
      <c r="G500" s="29">
        <v>0</v>
      </c>
      <c r="H500" s="29">
        <v>0</v>
      </c>
      <c r="I500" s="29">
        <f t="shared" si="293"/>
        <v>0</v>
      </c>
      <c r="J500" s="29">
        <f t="shared" si="294"/>
        <v>0</v>
      </c>
      <c r="K500" s="26">
        <v>0</v>
      </c>
      <c r="L500" s="57"/>
      <c r="M500" s="28"/>
      <c r="N500" s="29">
        <v>0</v>
      </c>
      <c r="O500" s="29">
        <v>0</v>
      </c>
      <c r="P500" s="29">
        <v>0</v>
      </c>
      <c r="Q500" s="29">
        <f t="shared" si="295"/>
        <v>0</v>
      </c>
      <c r="R500" s="29">
        <f t="shared" si="296"/>
        <v>0</v>
      </c>
      <c r="S500" s="26">
        <v>0</v>
      </c>
      <c r="T500" s="57"/>
      <c r="U500" s="28"/>
      <c r="V500" s="29">
        <v>0</v>
      </c>
      <c r="W500" s="29">
        <v>0</v>
      </c>
      <c r="X500" s="29">
        <v>0</v>
      </c>
      <c r="Y500" s="29">
        <f t="shared" si="297"/>
        <v>0</v>
      </c>
      <c r="Z500" s="29">
        <f t="shared" si="298"/>
        <v>0</v>
      </c>
      <c r="AA500" s="26">
        <v>0</v>
      </c>
      <c r="AB500" s="57"/>
      <c r="AC500" s="28"/>
      <c r="AD500" s="23">
        <v>0</v>
      </c>
      <c r="AE500" s="29">
        <v>0</v>
      </c>
      <c r="AF500" s="29">
        <v>0</v>
      </c>
      <c r="AG500" s="29">
        <f t="shared" si="299"/>
        <v>0</v>
      </c>
      <c r="AH500" s="29">
        <f t="shared" si="300"/>
        <v>0</v>
      </c>
      <c r="AI500" s="26">
        <f t="shared" si="301"/>
        <v>0</v>
      </c>
      <c r="AJ500" s="63">
        <f t="shared" si="266"/>
        <v>0</v>
      </c>
    </row>
    <row r="501" spans="1:36" ht="28.5" customHeight="1">
      <c r="A501" s="77"/>
      <c r="B501" s="70" t="s">
        <v>153</v>
      </c>
      <c r="C501" s="26">
        <v>13015.11</v>
      </c>
      <c r="D501" s="57"/>
      <c r="E501" s="28"/>
      <c r="F501" s="29">
        <v>0</v>
      </c>
      <c r="G501" s="29">
        <v>13015.11</v>
      </c>
      <c r="H501" s="29">
        <v>0</v>
      </c>
      <c r="I501" s="29">
        <f t="shared" si="293"/>
        <v>13015.11</v>
      </c>
      <c r="J501" s="29">
        <f t="shared" si="294"/>
        <v>0</v>
      </c>
      <c r="K501" s="26">
        <v>160331.96000000002</v>
      </c>
      <c r="L501" s="57"/>
      <c r="M501" s="28"/>
      <c r="N501" s="29">
        <v>0</v>
      </c>
      <c r="O501" s="29">
        <v>109933.27</v>
      </c>
      <c r="P501" s="29">
        <v>50398.69</v>
      </c>
      <c r="Q501" s="29">
        <f t="shared" si="295"/>
        <v>160331.96000000002</v>
      </c>
      <c r="R501" s="29">
        <f t="shared" si="296"/>
        <v>0</v>
      </c>
      <c r="S501" s="26">
        <v>188159.25</v>
      </c>
      <c r="T501" s="57"/>
      <c r="U501" s="28"/>
      <c r="V501" s="29">
        <v>0</v>
      </c>
      <c r="W501" s="29">
        <v>0</v>
      </c>
      <c r="X501" s="29">
        <v>188159.25</v>
      </c>
      <c r="Y501" s="29">
        <f t="shared" si="297"/>
        <v>188159.25</v>
      </c>
      <c r="Z501" s="29">
        <f t="shared" si="298"/>
        <v>0</v>
      </c>
      <c r="AA501" s="26">
        <v>43043.68</v>
      </c>
      <c r="AB501" s="57"/>
      <c r="AC501" s="28"/>
      <c r="AD501" s="23">
        <v>0</v>
      </c>
      <c r="AE501" s="29">
        <v>0</v>
      </c>
      <c r="AF501" s="29">
        <v>41307.83</v>
      </c>
      <c r="AG501" s="29">
        <f t="shared" si="299"/>
        <v>41307.83</v>
      </c>
      <c r="AH501" s="29">
        <f t="shared" si="300"/>
        <v>1735.8499999999985</v>
      </c>
      <c r="AI501" s="26">
        <f t="shared" si="301"/>
        <v>404550</v>
      </c>
      <c r="AJ501" s="63">
        <f t="shared" si="266"/>
        <v>41.31</v>
      </c>
    </row>
    <row r="502" spans="1:36" ht="30" customHeight="1">
      <c r="A502" s="77"/>
      <c r="B502" s="70" t="s">
        <v>154</v>
      </c>
      <c r="C502" s="26">
        <v>0</v>
      </c>
      <c r="D502" s="57"/>
      <c r="E502" s="28"/>
      <c r="F502" s="29">
        <v>0</v>
      </c>
      <c r="G502" s="29">
        <v>0</v>
      </c>
      <c r="H502" s="29">
        <v>0</v>
      </c>
      <c r="I502" s="29">
        <f t="shared" si="293"/>
        <v>0</v>
      </c>
      <c r="J502" s="29">
        <f t="shared" si="294"/>
        <v>0</v>
      </c>
      <c r="K502" s="26">
        <v>0</v>
      </c>
      <c r="L502" s="57"/>
      <c r="M502" s="28"/>
      <c r="N502" s="29">
        <v>0</v>
      </c>
      <c r="O502" s="29">
        <v>0</v>
      </c>
      <c r="P502" s="29">
        <v>0</v>
      </c>
      <c r="Q502" s="29">
        <f t="shared" si="295"/>
        <v>0</v>
      </c>
      <c r="R502" s="29">
        <f t="shared" si="296"/>
        <v>0</v>
      </c>
      <c r="S502" s="26">
        <v>0</v>
      </c>
      <c r="T502" s="57"/>
      <c r="U502" s="28"/>
      <c r="V502" s="29">
        <v>0</v>
      </c>
      <c r="W502" s="29">
        <v>0</v>
      </c>
      <c r="X502" s="29">
        <v>0</v>
      </c>
      <c r="Y502" s="29">
        <f t="shared" si="297"/>
        <v>0</v>
      </c>
      <c r="Z502" s="29">
        <f t="shared" si="298"/>
        <v>0</v>
      </c>
      <c r="AA502" s="26">
        <v>275</v>
      </c>
      <c r="AB502" s="57"/>
      <c r="AC502" s="28"/>
      <c r="AD502" s="23">
        <v>0</v>
      </c>
      <c r="AE502" s="29">
        <v>0</v>
      </c>
      <c r="AF502" s="29">
        <v>0</v>
      </c>
      <c r="AG502" s="29">
        <f t="shared" si="299"/>
        <v>0</v>
      </c>
      <c r="AH502" s="29">
        <f t="shared" si="300"/>
        <v>275</v>
      </c>
      <c r="AI502" s="26">
        <f t="shared" si="301"/>
        <v>275</v>
      </c>
      <c r="AJ502" s="63">
        <f t="shared" si="266"/>
        <v>0</v>
      </c>
    </row>
    <row r="503" spans="1:36" ht="28.5" customHeight="1">
      <c r="A503" s="77"/>
      <c r="B503" s="70" t="s">
        <v>155</v>
      </c>
      <c r="C503" s="26">
        <v>138123.81000000003</v>
      </c>
      <c r="D503" s="57"/>
      <c r="E503" s="28"/>
      <c r="F503" s="29">
        <v>0</v>
      </c>
      <c r="G503" s="29">
        <v>136877.64</v>
      </c>
      <c r="H503" s="29">
        <v>1246.17</v>
      </c>
      <c r="I503" s="29">
        <f t="shared" si="293"/>
        <v>138123.81000000003</v>
      </c>
      <c r="J503" s="29">
        <f t="shared" si="294"/>
        <v>0</v>
      </c>
      <c r="K503" s="26">
        <v>54643.48</v>
      </c>
      <c r="L503" s="57"/>
      <c r="M503" s="28"/>
      <c r="N503" s="29">
        <v>0</v>
      </c>
      <c r="O503" s="29">
        <v>0</v>
      </c>
      <c r="P503" s="29">
        <v>54643.48</v>
      </c>
      <c r="Q503" s="29">
        <f t="shared" si="295"/>
        <v>54643.48</v>
      </c>
      <c r="R503" s="29">
        <f t="shared" si="296"/>
        <v>0</v>
      </c>
      <c r="S503" s="26">
        <v>4455.12</v>
      </c>
      <c r="T503" s="57"/>
      <c r="U503" s="28"/>
      <c r="V503" s="29">
        <v>0</v>
      </c>
      <c r="W503" s="29">
        <v>453.15</v>
      </c>
      <c r="X503" s="29">
        <v>4001.97</v>
      </c>
      <c r="Y503" s="29">
        <f t="shared" si="297"/>
        <v>4455.12</v>
      </c>
      <c r="Z503" s="29">
        <f t="shared" si="298"/>
        <v>0</v>
      </c>
      <c r="AA503" s="26">
        <v>72000</v>
      </c>
      <c r="AB503" s="57"/>
      <c r="AC503" s="28"/>
      <c r="AD503" s="23">
        <v>3960.08</v>
      </c>
      <c r="AE503" s="29">
        <v>28787.86</v>
      </c>
      <c r="AF503" s="29">
        <v>37815.58</v>
      </c>
      <c r="AG503" s="29">
        <f t="shared" si="299"/>
        <v>70563.52</v>
      </c>
      <c r="AH503" s="29">
        <f t="shared" si="300"/>
        <v>1436.479999999996</v>
      </c>
      <c r="AI503" s="26">
        <f t="shared" si="301"/>
        <v>269222.41000000003</v>
      </c>
      <c r="AJ503" s="63">
        <f t="shared" si="266"/>
        <v>37.82</v>
      </c>
    </row>
    <row r="504" spans="1:36" ht="29.25" customHeight="1">
      <c r="A504" s="77"/>
      <c r="B504" s="70" t="s">
        <v>156</v>
      </c>
      <c r="C504" s="26">
        <v>0</v>
      </c>
      <c r="D504" s="57"/>
      <c r="E504" s="28"/>
      <c r="F504" s="29">
        <v>0</v>
      </c>
      <c r="G504" s="29">
        <v>0</v>
      </c>
      <c r="H504" s="29">
        <v>0</v>
      </c>
      <c r="I504" s="29">
        <f>F504+G504+H504</f>
        <v>0</v>
      </c>
      <c r="J504" s="29">
        <f>C504-I504</f>
        <v>0</v>
      </c>
      <c r="K504" s="26">
        <v>0</v>
      </c>
      <c r="L504" s="57"/>
      <c r="M504" s="28"/>
      <c r="N504" s="29">
        <v>0</v>
      </c>
      <c r="O504" s="29">
        <v>0</v>
      </c>
      <c r="P504" s="29">
        <v>0</v>
      </c>
      <c r="Q504" s="29">
        <f>N504+O504+P504</f>
        <v>0</v>
      </c>
      <c r="R504" s="29">
        <f>K504-Q504</f>
        <v>0</v>
      </c>
      <c r="S504" s="26">
        <v>0</v>
      </c>
      <c r="T504" s="57"/>
      <c r="U504" s="28"/>
      <c r="V504" s="29">
        <v>0</v>
      </c>
      <c r="W504" s="29">
        <v>0</v>
      </c>
      <c r="X504" s="29">
        <v>0</v>
      </c>
      <c r="Y504" s="29">
        <f>V504+W504+X504</f>
        <v>0</v>
      </c>
      <c r="Z504" s="29">
        <f>S504-Y504</f>
        <v>0</v>
      </c>
      <c r="AA504" s="26">
        <v>0</v>
      </c>
      <c r="AB504" s="57"/>
      <c r="AC504" s="28"/>
      <c r="AD504" s="23">
        <v>0</v>
      </c>
      <c r="AE504" s="29">
        <v>0</v>
      </c>
      <c r="AF504" s="29">
        <v>0</v>
      </c>
      <c r="AG504" s="29">
        <f>AD504+AE504+AF504</f>
        <v>0</v>
      </c>
      <c r="AH504" s="29">
        <f>AA504-AG504</f>
        <v>0</v>
      </c>
      <c r="AI504" s="26">
        <f t="shared" si="301"/>
        <v>0</v>
      </c>
      <c r="AJ504" s="63">
        <f t="shared" si="266"/>
        <v>0</v>
      </c>
    </row>
    <row r="505" spans="1:36" ht="27" customHeight="1">
      <c r="A505" s="77"/>
      <c r="B505" s="70" t="s">
        <v>157</v>
      </c>
      <c r="C505" s="26">
        <v>0</v>
      </c>
      <c r="D505" s="57"/>
      <c r="E505" s="28"/>
      <c r="F505" s="29">
        <v>0</v>
      </c>
      <c r="G505" s="29">
        <v>0</v>
      </c>
      <c r="H505" s="29">
        <v>0</v>
      </c>
      <c r="I505" s="29">
        <f t="shared" si="293"/>
        <v>0</v>
      </c>
      <c r="J505" s="29">
        <f t="shared" si="294"/>
        <v>0</v>
      </c>
      <c r="K505" s="26">
        <v>0</v>
      </c>
      <c r="L505" s="57"/>
      <c r="M505" s="28"/>
      <c r="N505" s="29">
        <v>0</v>
      </c>
      <c r="O505" s="29">
        <v>0</v>
      </c>
      <c r="P505" s="29">
        <v>0</v>
      </c>
      <c r="Q505" s="29">
        <f t="shared" si="295"/>
        <v>0</v>
      </c>
      <c r="R505" s="29">
        <f t="shared" si="296"/>
        <v>0</v>
      </c>
      <c r="S505" s="26">
        <v>0</v>
      </c>
      <c r="T505" s="57"/>
      <c r="U505" s="28"/>
      <c r="V505" s="29">
        <v>0</v>
      </c>
      <c r="W505" s="29">
        <v>0</v>
      </c>
      <c r="X505" s="29">
        <v>0</v>
      </c>
      <c r="Y505" s="29">
        <f t="shared" si="297"/>
        <v>0</v>
      </c>
      <c r="Z505" s="29">
        <f t="shared" si="298"/>
        <v>0</v>
      </c>
      <c r="AA505" s="26">
        <v>0</v>
      </c>
      <c r="AB505" s="57"/>
      <c r="AC505" s="28"/>
      <c r="AD505" s="23">
        <v>0</v>
      </c>
      <c r="AE505" s="29">
        <v>0</v>
      </c>
      <c r="AF505" s="29">
        <v>0</v>
      </c>
      <c r="AG505" s="29">
        <f t="shared" si="299"/>
        <v>0</v>
      </c>
      <c r="AH505" s="29">
        <f t="shared" si="300"/>
        <v>0</v>
      </c>
      <c r="AI505" s="26">
        <f t="shared" si="301"/>
        <v>0</v>
      </c>
      <c r="AJ505" s="63">
        <f t="shared" si="266"/>
        <v>0</v>
      </c>
    </row>
    <row r="506" spans="1:36" ht="34.5" customHeight="1">
      <c r="A506" s="77"/>
      <c r="B506" s="17" t="s">
        <v>18</v>
      </c>
      <c r="C506" s="20">
        <f>C507+C508+C509+C510</f>
        <v>211765.64999999997</v>
      </c>
      <c r="D506" s="61">
        <f>D507+D508+D509+D510</f>
        <v>0</v>
      </c>
      <c r="E506" s="21">
        <f>E507+E508+E509+E510</f>
        <v>0</v>
      </c>
      <c r="F506" s="67">
        <f aca="true" t="shared" si="302" ref="F506:AI506">F507+F508+F509+F510</f>
        <v>210929.08</v>
      </c>
      <c r="G506" s="36">
        <f t="shared" si="302"/>
        <v>836.5699999999999</v>
      </c>
      <c r="H506" s="36">
        <f t="shared" si="302"/>
        <v>0</v>
      </c>
      <c r="I506" s="67">
        <f t="shared" si="302"/>
        <v>211765.64999999997</v>
      </c>
      <c r="J506" s="67">
        <f t="shared" si="302"/>
        <v>0</v>
      </c>
      <c r="K506" s="20">
        <f t="shared" si="302"/>
        <v>205237.81</v>
      </c>
      <c r="L506" s="61">
        <f>L507+L508+L509+L510</f>
        <v>0</v>
      </c>
      <c r="M506" s="21">
        <f>M507+M508+M509+M510</f>
        <v>0</v>
      </c>
      <c r="N506" s="36">
        <f t="shared" si="302"/>
        <v>196408.92</v>
      </c>
      <c r="O506" s="36">
        <f t="shared" si="302"/>
        <v>6987.96</v>
      </c>
      <c r="P506" s="36">
        <f t="shared" si="302"/>
        <v>1840.93</v>
      </c>
      <c r="Q506" s="67">
        <f t="shared" si="302"/>
        <v>205237.81</v>
      </c>
      <c r="R506" s="67">
        <f t="shared" si="302"/>
        <v>0</v>
      </c>
      <c r="S506" s="20">
        <f t="shared" si="302"/>
        <v>206134.5</v>
      </c>
      <c r="T506" s="61">
        <f>T507+T508+T509+T510</f>
        <v>0</v>
      </c>
      <c r="U506" s="21">
        <f>U507+U508+U509+U510</f>
        <v>0</v>
      </c>
      <c r="V506" s="67">
        <f t="shared" si="302"/>
        <v>73810.75</v>
      </c>
      <c r="W506" s="34">
        <f t="shared" si="302"/>
        <v>76929</v>
      </c>
      <c r="X506" s="34">
        <f t="shared" si="302"/>
        <v>55394.75</v>
      </c>
      <c r="Y506" s="34">
        <f t="shared" si="302"/>
        <v>206134.5</v>
      </c>
      <c r="Z506" s="34">
        <f t="shared" si="302"/>
        <v>0</v>
      </c>
      <c r="AA506" s="20">
        <f t="shared" si="302"/>
        <v>275193.4</v>
      </c>
      <c r="AB506" s="61">
        <f>AB507+AB508+AB509+AB510</f>
        <v>0</v>
      </c>
      <c r="AC506" s="21">
        <f>AC507+AC508+AC509+AC510</f>
        <v>0</v>
      </c>
      <c r="AD506" s="33">
        <f t="shared" si="302"/>
        <v>587.5</v>
      </c>
      <c r="AE506" s="36">
        <f t="shared" si="302"/>
        <v>5100</v>
      </c>
      <c r="AF506" s="36">
        <f t="shared" si="302"/>
        <v>249400</v>
      </c>
      <c r="AG506" s="67">
        <f t="shared" si="302"/>
        <v>255087.5</v>
      </c>
      <c r="AH506" s="67">
        <f t="shared" si="302"/>
        <v>20105.899999999998</v>
      </c>
      <c r="AI506" s="20">
        <f t="shared" si="302"/>
        <v>898331.3599999999</v>
      </c>
      <c r="AJ506" s="63">
        <f t="shared" si="266"/>
        <v>249.4</v>
      </c>
    </row>
    <row r="507" spans="1:36" ht="29.25" customHeight="1">
      <c r="A507" s="77"/>
      <c r="B507" s="70" t="s">
        <v>151</v>
      </c>
      <c r="C507" s="26">
        <v>209962.94</v>
      </c>
      <c r="D507" s="57"/>
      <c r="E507" s="28"/>
      <c r="F507" s="31">
        <v>209620.22</v>
      </c>
      <c r="G507" s="29">
        <v>342.72</v>
      </c>
      <c r="H507" s="29">
        <v>0</v>
      </c>
      <c r="I507" s="29">
        <f>F507+G507+H507</f>
        <v>209962.94</v>
      </c>
      <c r="J507" s="29">
        <f>C507-I507</f>
        <v>0</v>
      </c>
      <c r="K507" s="30">
        <v>197878.92</v>
      </c>
      <c r="L507" s="57"/>
      <c r="M507" s="28"/>
      <c r="N507" s="29">
        <v>189667.64</v>
      </c>
      <c r="O507" s="29">
        <v>6370.35</v>
      </c>
      <c r="P507" s="29">
        <v>1840.93</v>
      </c>
      <c r="Q507" s="29">
        <f>N507+O507+P507</f>
        <v>197878.92</v>
      </c>
      <c r="R507" s="29">
        <f>K507-Q507</f>
        <v>0</v>
      </c>
      <c r="S507" s="26">
        <v>204625.5</v>
      </c>
      <c r="T507" s="57"/>
      <c r="U507" s="28"/>
      <c r="V507" s="29">
        <v>73810.75</v>
      </c>
      <c r="W507" s="29">
        <v>75420</v>
      </c>
      <c r="X507" s="64">
        <v>55394.75</v>
      </c>
      <c r="Y507" s="29">
        <f>V507+W507+X507</f>
        <v>204625.5</v>
      </c>
      <c r="Z507" s="29">
        <f>S507-Y507</f>
        <v>0</v>
      </c>
      <c r="AA507" s="26">
        <v>268638.31</v>
      </c>
      <c r="AB507" s="57"/>
      <c r="AC507" s="28"/>
      <c r="AD507" s="23">
        <v>587.5</v>
      </c>
      <c r="AE507" s="29">
        <v>0</v>
      </c>
      <c r="AF507" s="29">
        <v>249400</v>
      </c>
      <c r="AG507" s="29">
        <f>AD507+AE507+AF507</f>
        <v>249987.5</v>
      </c>
      <c r="AH507" s="29">
        <f>AA507-AG507</f>
        <v>18650.809999999998</v>
      </c>
      <c r="AI507" s="26">
        <f>C507+D507+K507+L507+S507+T507+AA507+AB507</f>
        <v>881105.6699999999</v>
      </c>
      <c r="AJ507" s="63">
        <f t="shared" si="266"/>
        <v>249.4</v>
      </c>
    </row>
    <row r="508" spans="1:36" ht="29.25" customHeight="1">
      <c r="A508" s="77"/>
      <c r="B508" s="70" t="s">
        <v>153</v>
      </c>
      <c r="C508" s="26">
        <v>142.8</v>
      </c>
      <c r="D508" s="57"/>
      <c r="E508" s="28"/>
      <c r="F508" s="31">
        <v>44.03</v>
      </c>
      <c r="G508" s="29">
        <v>98.77</v>
      </c>
      <c r="H508" s="29">
        <v>0</v>
      </c>
      <c r="I508" s="29">
        <f>F508+G508+H508</f>
        <v>142.8</v>
      </c>
      <c r="J508" s="29">
        <f>C508-I508</f>
        <v>0</v>
      </c>
      <c r="K508" s="26">
        <v>0</v>
      </c>
      <c r="L508" s="57"/>
      <c r="M508" s="28"/>
      <c r="N508" s="29">
        <v>0</v>
      </c>
      <c r="O508" s="29">
        <v>0</v>
      </c>
      <c r="P508" s="29">
        <v>0</v>
      </c>
      <c r="Q508" s="29">
        <f>N508+O508+P508</f>
        <v>0</v>
      </c>
      <c r="R508" s="29">
        <f>K508-Q508</f>
        <v>0</v>
      </c>
      <c r="S508" s="26">
        <v>0</v>
      </c>
      <c r="T508" s="57"/>
      <c r="U508" s="28"/>
      <c r="V508" s="29">
        <v>0</v>
      </c>
      <c r="W508" s="29">
        <v>0</v>
      </c>
      <c r="X508" s="29">
        <v>0</v>
      </c>
      <c r="Y508" s="31">
        <f>V508+W508+X508</f>
        <v>0</v>
      </c>
      <c r="Z508" s="31">
        <f>S508-Y508</f>
        <v>0</v>
      </c>
      <c r="AA508" s="26">
        <v>13.2</v>
      </c>
      <c r="AB508" s="57"/>
      <c r="AC508" s="28"/>
      <c r="AD508" s="23">
        <v>0</v>
      </c>
      <c r="AE508" s="29">
        <v>0</v>
      </c>
      <c r="AF508" s="29">
        <v>0</v>
      </c>
      <c r="AG508" s="29">
        <f>AD508+AE508+AF508</f>
        <v>0</v>
      </c>
      <c r="AH508" s="29">
        <f>AA508-AG508</f>
        <v>13.2</v>
      </c>
      <c r="AI508" s="26">
        <f>C508+D508+K508+L508+S508+T508+AA508+AB508</f>
        <v>156</v>
      </c>
      <c r="AJ508" s="63">
        <f t="shared" si="266"/>
        <v>0</v>
      </c>
    </row>
    <row r="509" spans="1:36" ht="29.25" customHeight="1">
      <c r="A509" s="77"/>
      <c r="B509" s="70" t="s">
        <v>155</v>
      </c>
      <c r="C509" s="26">
        <v>1220.8</v>
      </c>
      <c r="D509" s="57"/>
      <c r="E509" s="28"/>
      <c r="F509" s="31">
        <v>1220.8</v>
      </c>
      <c r="G509" s="29">
        <v>0</v>
      </c>
      <c r="H509" s="29">
        <v>0</v>
      </c>
      <c r="I509" s="29">
        <f>F509+G509+H509</f>
        <v>1220.8</v>
      </c>
      <c r="J509" s="29">
        <f>C509-I509</f>
        <v>0</v>
      </c>
      <c r="K509" s="26">
        <v>7358.889999999999</v>
      </c>
      <c r="L509" s="57"/>
      <c r="M509" s="28"/>
      <c r="N509" s="29">
        <v>6741.28</v>
      </c>
      <c r="O509" s="29">
        <v>617.61</v>
      </c>
      <c r="P509" s="29">
        <v>0</v>
      </c>
      <c r="Q509" s="29">
        <f>N509+O509+P509</f>
        <v>7358.889999999999</v>
      </c>
      <c r="R509" s="29">
        <f>K509-Q509</f>
        <v>0</v>
      </c>
      <c r="S509" s="26">
        <v>1509</v>
      </c>
      <c r="T509" s="57"/>
      <c r="U509" s="28"/>
      <c r="V509" s="29">
        <v>0</v>
      </c>
      <c r="W509" s="29">
        <v>1509</v>
      </c>
      <c r="X509" s="29">
        <v>0</v>
      </c>
      <c r="Y509" s="29">
        <f>V509+W509+X509</f>
        <v>1509</v>
      </c>
      <c r="Z509" s="29">
        <f>S509-Y509</f>
        <v>0</v>
      </c>
      <c r="AA509" s="26">
        <v>6500</v>
      </c>
      <c r="AB509" s="57"/>
      <c r="AC509" s="28"/>
      <c r="AD509" s="23">
        <v>0</v>
      </c>
      <c r="AE509" s="29">
        <v>5100</v>
      </c>
      <c r="AF509" s="29">
        <v>0</v>
      </c>
      <c r="AG509" s="29">
        <f>AD509+AE509+AF509</f>
        <v>5100</v>
      </c>
      <c r="AH509" s="29">
        <f>AA509-AG509</f>
        <v>1400</v>
      </c>
      <c r="AI509" s="26">
        <f>C509+D509+K509+L509+S509+T509+AA509+AB509</f>
        <v>16588.69</v>
      </c>
      <c r="AJ509" s="63">
        <f t="shared" si="266"/>
        <v>0</v>
      </c>
    </row>
    <row r="510" spans="1:36" ht="29.25" customHeight="1">
      <c r="A510" s="77"/>
      <c r="B510" s="70" t="s">
        <v>156</v>
      </c>
      <c r="C510" s="26">
        <v>439.11</v>
      </c>
      <c r="D510" s="57"/>
      <c r="E510" s="28"/>
      <c r="F510" s="31">
        <v>44.03</v>
      </c>
      <c r="G510" s="29">
        <v>395.08</v>
      </c>
      <c r="H510" s="29">
        <v>0</v>
      </c>
      <c r="I510" s="29">
        <f>F510+G510+H510</f>
        <v>439.11</v>
      </c>
      <c r="J510" s="29">
        <f>C510-I510</f>
        <v>0</v>
      </c>
      <c r="K510" s="30">
        <v>0</v>
      </c>
      <c r="L510" s="57"/>
      <c r="M510" s="28"/>
      <c r="N510" s="29">
        <v>0</v>
      </c>
      <c r="O510" s="29">
        <v>0</v>
      </c>
      <c r="P510" s="29">
        <v>0</v>
      </c>
      <c r="Q510" s="29">
        <f>N510+O510+P510</f>
        <v>0</v>
      </c>
      <c r="R510" s="29">
        <f>K510-Q510</f>
        <v>0</v>
      </c>
      <c r="S510" s="26">
        <v>0</v>
      </c>
      <c r="T510" s="57"/>
      <c r="U510" s="28"/>
      <c r="V510" s="29">
        <v>0</v>
      </c>
      <c r="W510" s="29">
        <v>0</v>
      </c>
      <c r="X510" s="29">
        <v>0</v>
      </c>
      <c r="Y510" s="29">
        <f>V510+W510+X510</f>
        <v>0</v>
      </c>
      <c r="Z510" s="29">
        <f>S510-Y510</f>
        <v>0</v>
      </c>
      <c r="AA510" s="26">
        <v>41.89</v>
      </c>
      <c r="AB510" s="57"/>
      <c r="AC510" s="28"/>
      <c r="AD510" s="23">
        <v>0</v>
      </c>
      <c r="AE510" s="29">
        <v>0</v>
      </c>
      <c r="AF510" s="29">
        <v>0</v>
      </c>
      <c r="AG510" s="29">
        <f>AD510+AE510+AF510</f>
        <v>0</v>
      </c>
      <c r="AH510" s="29">
        <f>AA510-AG510</f>
        <v>41.89</v>
      </c>
      <c r="AI510" s="26">
        <f>C510+D510+K510+L510+S510+T510+AA510+AB510</f>
        <v>481</v>
      </c>
      <c r="AJ510" s="63">
        <f t="shared" si="266"/>
        <v>0</v>
      </c>
    </row>
    <row r="511" spans="1:36" ht="43.5" customHeight="1">
      <c r="A511" s="77"/>
      <c r="B511" s="17" t="s">
        <v>23</v>
      </c>
      <c r="C511" s="20">
        <f aca="true" t="shared" si="303" ref="C511:Q511">C512+C513+C514+C515</f>
        <v>2189.6</v>
      </c>
      <c r="D511" s="61">
        <f>D512+D513+D514+D515</f>
        <v>0</v>
      </c>
      <c r="E511" s="21">
        <f>E512+E513+E514+E515</f>
        <v>0</v>
      </c>
      <c r="F511" s="36">
        <f t="shared" si="303"/>
        <v>0</v>
      </c>
      <c r="G511" s="36">
        <f t="shared" si="303"/>
        <v>2189.6</v>
      </c>
      <c r="H511" s="36">
        <f t="shared" si="303"/>
        <v>0</v>
      </c>
      <c r="I511" s="36">
        <f t="shared" si="303"/>
        <v>2189.6</v>
      </c>
      <c r="J511" s="36">
        <f t="shared" si="303"/>
        <v>0</v>
      </c>
      <c r="K511" s="20">
        <f t="shared" si="303"/>
        <v>3492.65</v>
      </c>
      <c r="L511" s="61">
        <f t="shared" si="303"/>
        <v>0</v>
      </c>
      <c r="M511" s="21">
        <f t="shared" si="303"/>
        <v>0</v>
      </c>
      <c r="N511" s="36">
        <f t="shared" si="303"/>
        <v>3492.65</v>
      </c>
      <c r="O511" s="36">
        <f t="shared" si="303"/>
        <v>0</v>
      </c>
      <c r="P511" s="36">
        <f t="shared" si="303"/>
        <v>0</v>
      </c>
      <c r="Q511" s="36">
        <f t="shared" si="303"/>
        <v>3492.65</v>
      </c>
      <c r="R511" s="36">
        <f>R512+R513+R514+R515</f>
        <v>0</v>
      </c>
      <c r="S511" s="20">
        <f aca="true" t="shared" si="304" ref="S511:AH511">S512+S513+S514+S515</f>
        <v>1925.11</v>
      </c>
      <c r="T511" s="61">
        <f t="shared" si="304"/>
        <v>0</v>
      </c>
      <c r="U511" s="21">
        <f t="shared" si="304"/>
        <v>0</v>
      </c>
      <c r="V511" s="36">
        <f t="shared" si="304"/>
        <v>0</v>
      </c>
      <c r="W511" s="34">
        <f t="shared" si="304"/>
        <v>1925.11</v>
      </c>
      <c r="X511" s="34">
        <f t="shared" si="304"/>
        <v>0</v>
      </c>
      <c r="Y511" s="34">
        <f t="shared" si="304"/>
        <v>1925.11</v>
      </c>
      <c r="Z511" s="34">
        <f t="shared" si="304"/>
        <v>0</v>
      </c>
      <c r="AA511" s="20">
        <f t="shared" si="304"/>
        <v>1346.17</v>
      </c>
      <c r="AB511" s="61">
        <f>AB512+AB513+AB514+AB515</f>
        <v>0</v>
      </c>
      <c r="AC511" s="21">
        <f>AC512+AC513+AC514+AC515</f>
        <v>0</v>
      </c>
      <c r="AD511" s="33">
        <f t="shared" si="304"/>
        <v>0</v>
      </c>
      <c r="AE511" s="36">
        <f t="shared" si="304"/>
        <v>0</v>
      </c>
      <c r="AF511" s="36">
        <f t="shared" si="304"/>
        <v>0</v>
      </c>
      <c r="AG511" s="36">
        <f t="shared" si="304"/>
        <v>0</v>
      </c>
      <c r="AH511" s="36">
        <f t="shared" si="304"/>
        <v>1346.17</v>
      </c>
      <c r="AI511" s="20">
        <f>AI512+AI513+AI514+AI515</f>
        <v>8953.53</v>
      </c>
      <c r="AJ511" s="63">
        <f t="shared" si="266"/>
        <v>0</v>
      </c>
    </row>
    <row r="512" spans="1:36" ht="29.25" customHeight="1">
      <c r="A512" s="77"/>
      <c r="B512" s="70" t="s">
        <v>151</v>
      </c>
      <c r="C512" s="26">
        <v>0</v>
      </c>
      <c r="D512" s="57"/>
      <c r="E512" s="28"/>
      <c r="F512" s="29">
        <v>0</v>
      </c>
      <c r="G512" s="29">
        <v>0</v>
      </c>
      <c r="H512" s="29">
        <v>0</v>
      </c>
      <c r="I512" s="29">
        <f>F512+G512+H512</f>
        <v>0</v>
      </c>
      <c r="J512" s="29">
        <f>C512-I512</f>
        <v>0</v>
      </c>
      <c r="K512" s="26">
        <v>0</v>
      </c>
      <c r="L512" s="57"/>
      <c r="M512" s="28"/>
      <c r="N512" s="29">
        <v>0</v>
      </c>
      <c r="O512" s="29">
        <v>0</v>
      </c>
      <c r="P512" s="29">
        <v>0</v>
      </c>
      <c r="Q512" s="29">
        <f>N512+O512+P512</f>
        <v>0</v>
      </c>
      <c r="R512" s="29">
        <f>K512-Q512</f>
        <v>0</v>
      </c>
      <c r="S512" s="26">
        <v>891</v>
      </c>
      <c r="T512" s="57"/>
      <c r="U512" s="28"/>
      <c r="V512" s="29">
        <v>0</v>
      </c>
      <c r="W512" s="29">
        <v>891</v>
      </c>
      <c r="X512" s="29">
        <v>0</v>
      </c>
      <c r="Y512" s="29">
        <f>V512+W512+X512</f>
        <v>891</v>
      </c>
      <c r="Z512" s="29">
        <f>S512-Y512</f>
        <v>0</v>
      </c>
      <c r="AA512" s="26">
        <v>310.53</v>
      </c>
      <c r="AB512" s="57"/>
      <c r="AC512" s="28"/>
      <c r="AD512" s="23">
        <v>0</v>
      </c>
      <c r="AE512" s="29">
        <v>0</v>
      </c>
      <c r="AF512" s="29">
        <v>0</v>
      </c>
      <c r="AG512" s="29">
        <f>AD512+AE512+AF512</f>
        <v>0</v>
      </c>
      <c r="AH512" s="29">
        <f>AA512-AG512</f>
        <v>310.53</v>
      </c>
      <c r="AI512" s="26">
        <f>C512+D512+K512+L512+S512+T512+AA512+AB512</f>
        <v>1201.53</v>
      </c>
      <c r="AJ512" s="63">
        <f t="shared" si="266"/>
        <v>0</v>
      </c>
    </row>
    <row r="513" spans="1:36" ht="29.25" customHeight="1">
      <c r="A513" s="77"/>
      <c r="B513" s="70" t="s">
        <v>153</v>
      </c>
      <c r="C513" s="26">
        <v>2189.6</v>
      </c>
      <c r="D513" s="57"/>
      <c r="E513" s="28"/>
      <c r="F513" s="29">
        <v>0</v>
      </c>
      <c r="G513" s="29">
        <v>2189.6</v>
      </c>
      <c r="H513" s="29">
        <v>0</v>
      </c>
      <c r="I513" s="29">
        <f>F513+G513+H513</f>
        <v>2189.6</v>
      </c>
      <c r="J513" s="29">
        <f>C513-I513</f>
        <v>0</v>
      </c>
      <c r="K513" s="26">
        <v>3492.65</v>
      </c>
      <c r="L513" s="57"/>
      <c r="M513" s="28"/>
      <c r="N513" s="29">
        <v>3492.65</v>
      </c>
      <c r="O513" s="29">
        <v>0</v>
      </c>
      <c r="P513" s="29">
        <v>0</v>
      </c>
      <c r="Q513" s="29">
        <f>N513+O513+P513</f>
        <v>3492.65</v>
      </c>
      <c r="R513" s="29">
        <f>K513-Q513</f>
        <v>0</v>
      </c>
      <c r="S513" s="26">
        <v>1034.11</v>
      </c>
      <c r="T513" s="57"/>
      <c r="U513" s="28"/>
      <c r="V513" s="29">
        <v>0</v>
      </c>
      <c r="W513" s="29">
        <v>1034.11</v>
      </c>
      <c r="X513" s="29">
        <v>0</v>
      </c>
      <c r="Y513" s="29">
        <f>V513+W513+X513</f>
        <v>1034.11</v>
      </c>
      <c r="Z513" s="29">
        <f>S513-Y513</f>
        <v>0</v>
      </c>
      <c r="AA513" s="26">
        <v>1035.64</v>
      </c>
      <c r="AB513" s="57"/>
      <c r="AC513" s="28"/>
      <c r="AD513" s="23">
        <v>0</v>
      </c>
      <c r="AE513" s="29">
        <v>0</v>
      </c>
      <c r="AF513" s="29">
        <v>0</v>
      </c>
      <c r="AG513" s="29">
        <f>AD513+AE513+AF513</f>
        <v>0</v>
      </c>
      <c r="AH513" s="29">
        <f>AA513-AG513</f>
        <v>1035.64</v>
      </c>
      <c r="AI513" s="26">
        <f>C513+D513+K513+L513+S513+T513+AA513+AB513</f>
        <v>7752</v>
      </c>
      <c r="AJ513" s="63">
        <f t="shared" si="266"/>
        <v>0</v>
      </c>
    </row>
    <row r="514" spans="1:36" ht="29.25" customHeight="1">
      <c r="A514" s="77"/>
      <c r="B514" s="70" t="s">
        <v>155</v>
      </c>
      <c r="C514" s="26">
        <v>0</v>
      </c>
      <c r="D514" s="57"/>
      <c r="E514" s="28"/>
      <c r="F514" s="29">
        <v>0</v>
      </c>
      <c r="G514" s="29">
        <v>0</v>
      </c>
      <c r="H514" s="29">
        <v>0</v>
      </c>
      <c r="I514" s="29">
        <f>F514+G514+H514</f>
        <v>0</v>
      </c>
      <c r="J514" s="29">
        <f>C514-I514</f>
        <v>0</v>
      </c>
      <c r="K514" s="26">
        <v>0</v>
      </c>
      <c r="L514" s="57"/>
      <c r="M514" s="28"/>
      <c r="N514" s="29">
        <v>0</v>
      </c>
      <c r="O514" s="29">
        <v>0</v>
      </c>
      <c r="P514" s="29">
        <v>0</v>
      </c>
      <c r="Q514" s="29">
        <f>N514+O514+P514</f>
        <v>0</v>
      </c>
      <c r="R514" s="29">
        <f>K514-Q514</f>
        <v>0</v>
      </c>
      <c r="S514" s="26">
        <v>0</v>
      </c>
      <c r="T514" s="57"/>
      <c r="U514" s="28"/>
      <c r="V514" s="29">
        <v>0</v>
      </c>
      <c r="W514" s="29">
        <v>0</v>
      </c>
      <c r="X514" s="29">
        <v>0</v>
      </c>
      <c r="Y514" s="29">
        <f>V514+W514+X514</f>
        <v>0</v>
      </c>
      <c r="Z514" s="29">
        <f>S514-Y514</f>
        <v>0</v>
      </c>
      <c r="AA514" s="26">
        <v>0</v>
      </c>
      <c r="AB514" s="57"/>
      <c r="AC514" s="28"/>
      <c r="AD514" s="23">
        <v>0</v>
      </c>
      <c r="AE514" s="29">
        <v>0</v>
      </c>
      <c r="AF514" s="29">
        <v>0</v>
      </c>
      <c r="AG514" s="29">
        <f>AD514+AE514+AF514</f>
        <v>0</v>
      </c>
      <c r="AH514" s="29">
        <f>AA514-AG514</f>
        <v>0</v>
      </c>
      <c r="AI514" s="26">
        <f>C514+D514+K514+L514+S514+T514+AA514+AB514</f>
        <v>0</v>
      </c>
      <c r="AJ514" s="63">
        <f aca="true" t="shared" si="305" ref="AJ514:AJ569">ROUND(AF514/1000,2)</f>
        <v>0</v>
      </c>
    </row>
    <row r="515" spans="1:36" ht="29.25" customHeight="1">
      <c r="A515" s="77"/>
      <c r="B515" s="70" t="s">
        <v>156</v>
      </c>
      <c r="C515" s="26">
        <v>0</v>
      </c>
      <c r="D515" s="57"/>
      <c r="E515" s="28"/>
      <c r="F515" s="29">
        <v>0</v>
      </c>
      <c r="G515" s="29">
        <v>0</v>
      </c>
      <c r="H515" s="29">
        <v>0</v>
      </c>
      <c r="I515" s="29">
        <f>F515+G515+H515</f>
        <v>0</v>
      </c>
      <c r="J515" s="29">
        <f>C515-I515</f>
        <v>0</v>
      </c>
      <c r="K515" s="26">
        <v>0</v>
      </c>
      <c r="L515" s="57"/>
      <c r="M515" s="28"/>
      <c r="N515" s="29">
        <v>0</v>
      </c>
      <c r="O515" s="29">
        <v>0</v>
      </c>
      <c r="P515" s="29">
        <v>0</v>
      </c>
      <c r="Q515" s="29">
        <f>N515+O515+P515</f>
        <v>0</v>
      </c>
      <c r="R515" s="29">
        <f>K515-Q515</f>
        <v>0</v>
      </c>
      <c r="S515" s="26">
        <v>0</v>
      </c>
      <c r="T515" s="57"/>
      <c r="U515" s="28"/>
      <c r="V515" s="29">
        <v>0</v>
      </c>
      <c r="W515" s="29">
        <v>0</v>
      </c>
      <c r="X515" s="29">
        <v>0</v>
      </c>
      <c r="Y515" s="29">
        <f>V515+W515+X515</f>
        <v>0</v>
      </c>
      <c r="Z515" s="29">
        <f>S515-Y515</f>
        <v>0</v>
      </c>
      <c r="AA515" s="26">
        <v>0</v>
      </c>
      <c r="AB515" s="57"/>
      <c r="AC515" s="28"/>
      <c r="AD515" s="23">
        <v>0</v>
      </c>
      <c r="AE515" s="29">
        <v>0</v>
      </c>
      <c r="AF515" s="29">
        <v>0</v>
      </c>
      <c r="AG515" s="29">
        <f>AD515+AE515+AF515</f>
        <v>0</v>
      </c>
      <c r="AH515" s="29">
        <f>AA515-AG515</f>
        <v>0</v>
      </c>
      <c r="AI515" s="26">
        <f>C515+D515+K515+L515+S515+T515+AA515+AB515</f>
        <v>0</v>
      </c>
      <c r="AJ515" s="63">
        <f t="shared" si="305"/>
        <v>0</v>
      </c>
    </row>
    <row r="516" spans="1:36" ht="29.25" customHeight="1">
      <c r="A516" s="77"/>
      <c r="B516" s="17" t="s">
        <v>125</v>
      </c>
      <c r="C516" s="20">
        <f>C517+C518+C519+C520+C521</f>
        <v>165503.15</v>
      </c>
      <c r="D516" s="20">
        <f aca="true" t="shared" si="306" ref="D516:AI516">D517+D518+D519+D520+D521</f>
        <v>0</v>
      </c>
      <c r="E516" s="20">
        <f t="shared" si="306"/>
        <v>0</v>
      </c>
      <c r="F516" s="20">
        <f t="shared" si="306"/>
        <v>0</v>
      </c>
      <c r="G516" s="20">
        <f t="shared" si="306"/>
        <v>165503.15</v>
      </c>
      <c r="H516" s="20">
        <f t="shared" si="306"/>
        <v>0</v>
      </c>
      <c r="I516" s="20">
        <f t="shared" si="306"/>
        <v>165503.15</v>
      </c>
      <c r="J516" s="20">
        <f t="shared" si="306"/>
        <v>0</v>
      </c>
      <c r="K516" s="20">
        <f t="shared" si="306"/>
        <v>0</v>
      </c>
      <c r="L516" s="20">
        <f t="shared" si="306"/>
        <v>0</v>
      </c>
      <c r="M516" s="20">
        <f t="shared" si="306"/>
        <v>0</v>
      </c>
      <c r="N516" s="20">
        <f t="shared" si="306"/>
        <v>0</v>
      </c>
      <c r="O516" s="20">
        <f t="shared" si="306"/>
        <v>0</v>
      </c>
      <c r="P516" s="20">
        <f t="shared" si="306"/>
        <v>0</v>
      </c>
      <c r="Q516" s="20">
        <f t="shared" si="306"/>
        <v>0</v>
      </c>
      <c r="R516" s="20">
        <f t="shared" si="306"/>
        <v>0</v>
      </c>
      <c r="S516" s="20">
        <f t="shared" si="306"/>
        <v>80706.76000000001</v>
      </c>
      <c r="T516" s="20">
        <f t="shared" si="306"/>
        <v>0</v>
      </c>
      <c r="U516" s="20">
        <f t="shared" si="306"/>
        <v>0</v>
      </c>
      <c r="V516" s="20">
        <f t="shared" si="306"/>
        <v>0</v>
      </c>
      <c r="W516" s="20">
        <f t="shared" si="306"/>
        <v>0</v>
      </c>
      <c r="X516" s="20">
        <f t="shared" si="306"/>
        <v>80706.76000000001</v>
      </c>
      <c r="Y516" s="20">
        <f t="shared" si="306"/>
        <v>80706.76000000001</v>
      </c>
      <c r="Z516" s="20">
        <f t="shared" si="306"/>
        <v>0</v>
      </c>
      <c r="AA516" s="20">
        <f t="shared" si="306"/>
        <v>50392.46000000001</v>
      </c>
      <c r="AB516" s="20">
        <f t="shared" si="306"/>
        <v>0</v>
      </c>
      <c r="AC516" s="20">
        <f t="shared" si="306"/>
        <v>0</v>
      </c>
      <c r="AD516" s="33">
        <f t="shared" si="306"/>
        <v>0</v>
      </c>
      <c r="AE516" s="20">
        <f t="shared" si="306"/>
        <v>14469.5</v>
      </c>
      <c r="AF516" s="20">
        <f t="shared" si="306"/>
        <v>35846.1</v>
      </c>
      <c r="AG516" s="20">
        <f t="shared" si="306"/>
        <v>50315.600000000006</v>
      </c>
      <c r="AH516" s="20">
        <f t="shared" si="306"/>
        <v>76.86000000000232</v>
      </c>
      <c r="AI516" s="20">
        <f t="shared" si="306"/>
        <v>296602.37</v>
      </c>
      <c r="AJ516" s="63">
        <f t="shared" si="305"/>
        <v>35.85</v>
      </c>
    </row>
    <row r="517" spans="1:36" ht="29.25" customHeight="1">
      <c r="A517" s="77"/>
      <c r="B517" s="70" t="s">
        <v>151</v>
      </c>
      <c r="C517" s="26">
        <v>78228.92</v>
      </c>
      <c r="D517" s="57"/>
      <c r="E517" s="28"/>
      <c r="F517" s="29">
        <v>0</v>
      </c>
      <c r="G517" s="29">
        <v>78228.92</v>
      </c>
      <c r="H517" s="29">
        <v>0</v>
      </c>
      <c r="I517" s="29">
        <f>F517+G517+H517</f>
        <v>78228.92</v>
      </c>
      <c r="J517" s="29">
        <f>C517-I517</f>
        <v>0</v>
      </c>
      <c r="K517" s="26">
        <v>0</v>
      </c>
      <c r="L517" s="57"/>
      <c r="M517" s="28"/>
      <c r="N517" s="29">
        <v>0</v>
      </c>
      <c r="O517" s="29">
        <v>0</v>
      </c>
      <c r="P517" s="29">
        <v>0</v>
      </c>
      <c r="Q517" s="29">
        <f>N517+O517+P517</f>
        <v>0</v>
      </c>
      <c r="R517" s="29">
        <f>K517-Q517</f>
        <v>0</v>
      </c>
      <c r="S517" s="26">
        <v>20077.34</v>
      </c>
      <c r="T517" s="57"/>
      <c r="U517" s="28"/>
      <c r="V517" s="29">
        <v>0</v>
      </c>
      <c r="W517" s="29">
        <v>0</v>
      </c>
      <c r="X517" s="29">
        <v>20077.34</v>
      </c>
      <c r="Y517" s="29">
        <f>V517+W517+X517</f>
        <v>20077.34</v>
      </c>
      <c r="Z517" s="29">
        <f>S517-Y517</f>
        <v>0</v>
      </c>
      <c r="AA517" s="26">
        <v>30003.74</v>
      </c>
      <c r="AB517" s="57"/>
      <c r="AC517" s="28"/>
      <c r="AD517" s="23">
        <v>0</v>
      </c>
      <c r="AE517" s="29">
        <v>0</v>
      </c>
      <c r="AF517" s="29">
        <v>29994.1</v>
      </c>
      <c r="AG517" s="29">
        <f>AD517+AE517+AF517</f>
        <v>29994.1</v>
      </c>
      <c r="AH517" s="29">
        <f>AA517-AG517</f>
        <v>9.640000000003056</v>
      </c>
      <c r="AI517" s="26">
        <f>C517+D517+K517+L517+S517+T517+AA517+AB517</f>
        <v>128310</v>
      </c>
      <c r="AJ517" s="63">
        <f t="shared" si="305"/>
        <v>29.99</v>
      </c>
    </row>
    <row r="518" spans="1:36" ht="29.25" customHeight="1">
      <c r="A518" s="77"/>
      <c r="B518" s="70" t="s">
        <v>153</v>
      </c>
      <c r="C518" s="26">
        <v>17401.57</v>
      </c>
      <c r="D518" s="57"/>
      <c r="E518" s="28"/>
      <c r="F518" s="29">
        <v>0</v>
      </c>
      <c r="G518" s="29">
        <v>17401.57</v>
      </c>
      <c r="H518" s="29">
        <v>0</v>
      </c>
      <c r="I518" s="29">
        <f>F518+G518+H518</f>
        <v>17401.57</v>
      </c>
      <c r="J518" s="29">
        <f>C518-I518</f>
        <v>0</v>
      </c>
      <c r="K518" s="26">
        <v>0</v>
      </c>
      <c r="L518" s="57"/>
      <c r="M518" s="28"/>
      <c r="N518" s="29">
        <v>0</v>
      </c>
      <c r="O518" s="29">
        <v>0</v>
      </c>
      <c r="P518" s="29">
        <v>0</v>
      </c>
      <c r="Q518" s="29">
        <f>N518+O518+P518</f>
        <v>0</v>
      </c>
      <c r="R518" s="29">
        <f>K518-Q518</f>
        <v>0</v>
      </c>
      <c r="S518" s="26">
        <v>25135.46</v>
      </c>
      <c r="T518" s="57"/>
      <c r="U518" s="28"/>
      <c r="V518" s="29">
        <v>0</v>
      </c>
      <c r="W518" s="29">
        <v>0</v>
      </c>
      <c r="X518" s="29">
        <v>25135.46</v>
      </c>
      <c r="Y518" s="29">
        <f>V518+W518+X518</f>
        <v>25135.46</v>
      </c>
      <c r="Z518" s="29">
        <f>S518-Y518</f>
        <v>0</v>
      </c>
      <c r="AA518" s="26">
        <v>1100</v>
      </c>
      <c r="AB518" s="57"/>
      <c r="AC518" s="28"/>
      <c r="AD518" s="23">
        <v>0</v>
      </c>
      <c r="AE518" s="29">
        <v>1088.06</v>
      </c>
      <c r="AF518" s="29">
        <v>0</v>
      </c>
      <c r="AG518" s="29">
        <f>AD518+AE518+AF518</f>
        <v>1088.06</v>
      </c>
      <c r="AH518" s="29">
        <f>AA518-AG518</f>
        <v>11.940000000000055</v>
      </c>
      <c r="AI518" s="26">
        <f>C518+D518+K518+L518+S518+T518+AA518+AB518</f>
        <v>43637.03</v>
      </c>
      <c r="AJ518" s="63">
        <f t="shared" si="305"/>
        <v>0</v>
      </c>
    </row>
    <row r="519" spans="1:36" ht="29.25" customHeight="1">
      <c r="A519" s="77"/>
      <c r="B519" s="70" t="s">
        <v>154</v>
      </c>
      <c r="C519" s="26">
        <v>29542.9</v>
      </c>
      <c r="D519" s="57"/>
      <c r="E519" s="28"/>
      <c r="F519" s="29">
        <v>0</v>
      </c>
      <c r="G519" s="29">
        <v>29542.9</v>
      </c>
      <c r="H519" s="29">
        <v>0</v>
      </c>
      <c r="I519" s="29">
        <f>F519+G519+H519</f>
        <v>29542.9</v>
      </c>
      <c r="J519" s="29">
        <f>C519-I519</f>
        <v>0</v>
      </c>
      <c r="K519" s="26">
        <v>0</v>
      </c>
      <c r="L519" s="57"/>
      <c r="M519" s="28"/>
      <c r="N519" s="29">
        <v>0</v>
      </c>
      <c r="O519" s="29">
        <v>0</v>
      </c>
      <c r="P519" s="29">
        <v>0</v>
      </c>
      <c r="Q519" s="29">
        <f>N519+O519+P519</f>
        <v>0</v>
      </c>
      <c r="R519" s="29">
        <f>K519-Q519</f>
        <v>0</v>
      </c>
      <c r="S519" s="26">
        <v>15050.2</v>
      </c>
      <c r="T519" s="57"/>
      <c r="U519" s="28"/>
      <c r="V519" s="29">
        <v>0</v>
      </c>
      <c r="W519" s="29">
        <v>0</v>
      </c>
      <c r="X519" s="29">
        <v>15050.2</v>
      </c>
      <c r="Y519" s="29">
        <f>V519+W519+X519</f>
        <v>15050.2</v>
      </c>
      <c r="Z519" s="29">
        <f>S519-Y519</f>
        <v>0</v>
      </c>
      <c r="AA519" s="26">
        <v>16.9</v>
      </c>
      <c r="AB519" s="57"/>
      <c r="AC519" s="28"/>
      <c r="AD519" s="23">
        <v>0</v>
      </c>
      <c r="AE519" s="29">
        <v>0</v>
      </c>
      <c r="AF519" s="29">
        <v>0</v>
      </c>
      <c r="AG519" s="29">
        <f>AD519+AE519+AF519</f>
        <v>0</v>
      </c>
      <c r="AH519" s="29">
        <f>AA519-AG519</f>
        <v>16.9</v>
      </c>
      <c r="AI519" s="26">
        <f>C519+D519+K519+L519+S519+T519+AA519+AB519</f>
        <v>44610.00000000001</v>
      </c>
      <c r="AJ519" s="63">
        <f t="shared" si="305"/>
        <v>0</v>
      </c>
    </row>
    <row r="520" spans="1:36" ht="29.25" customHeight="1">
      <c r="A520" s="77"/>
      <c r="B520" s="70" t="s">
        <v>155</v>
      </c>
      <c r="C520" s="26">
        <v>26713.72</v>
      </c>
      <c r="D520" s="57"/>
      <c r="E520" s="28"/>
      <c r="F520" s="29">
        <v>0</v>
      </c>
      <c r="G520" s="29">
        <v>26713.72</v>
      </c>
      <c r="H520" s="29">
        <v>0</v>
      </c>
      <c r="I520" s="29">
        <f>F520+G520+H520</f>
        <v>26713.72</v>
      </c>
      <c r="J520" s="29">
        <f>C520-I520</f>
        <v>0</v>
      </c>
      <c r="K520" s="26">
        <v>0</v>
      </c>
      <c r="L520" s="57"/>
      <c r="M520" s="28"/>
      <c r="N520" s="29">
        <v>0</v>
      </c>
      <c r="O520" s="29">
        <v>0</v>
      </c>
      <c r="P520" s="29">
        <v>0</v>
      </c>
      <c r="Q520" s="29">
        <f>N520+O520+P520</f>
        <v>0</v>
      </c>
      <c r="R520" s="29">
        <f>K520-Q520</f>
        <v>0</v>
      </c>
      <c r="S520" s="26">
        <v>10461.6</v>
      </c>
      <c r="T520" s="57"/>
      <c r="U520" s="28"/>
      <c r="V520" s="29">
        <v>0</v>
      </c>
      <c r="W520" s="29">
        <v>0</v>
      </c>
      <c r="X520" s="29">
        <v>10461.6</v>
      </c>
      <c r="Y520" s="29">
        <f>V520+W520+X520</f>
        <v>10461.6</v>
      </c>
      <c r="Z520" s="29">
        <f>S520-Y520</f>
        <v>0</v>
      </c>
      <c r="AA520" s="26">
        <v>9250.02</v>
      </c>
      <c r="AB520" s="57"/>
      <c r="AC520" s="28"/>
      <c r="AD520" s="23">
        <v>0</v>
      </c>
      <c r="AE520" s="29">
        <v>7985.92</v>
      </c>
      <c r="AF520" s="29">
        <v>1238</v>
      </c>
      <c r="AG520" s="29">
        <f>AD520+AE520+AF520</f>
        <v>9223.92</v>
      </c>
      <c r="AH520" s="29">
        <f>AA520-AG520</f>
        <v>26.100000000000364</v>
      </c>
      <c r="AI520" s="26">
        <f>C520+D520+K520+L520+S520+T520+AA520+AB520</f>
        <v>46425.34</v>
      </c>
      <c r="AJ520" s="63">
        <f t="shared" si="305"/>
        <v>1.24</v>
      </c>
    </row>
    <row r="521" spans="1:36" ht="29.25" customHeight="1">
      <c r="A521" s="77"/>
      <c r="B521" s="70" t="s">
        <v>156</v>
      </c>
      <c r="C521" s="26">
        <v>13616.04</v>
      </c>
      <c r="D521" s="57"/>
      <c r="E521" s="28"/>
      <c r="F521" s="29">
        <v>0</v>
      </c>
      <c r="G521" s="29">
        <v>13616.04</v>
      </c>
      <c r="H521" s="29">
        <v>0</v>
      </c>
      <c r="I521" s="29">
        <f>F521+G521+H521</f>
        <v>13616.04</v>
      </c>
      <c r="J521" s="29">
        <f>C521-I521</f>
        <v>0</v>
      </c>
      <c r="K521" s="26">
        <v>0</v>
      </c>
      <c r="L521" s="57"/>
      <c r="M521" s="28"/>
      <c r="N521" s="29">
        <v>0</v>
      </c>
      <c r="O521" s="29">
        <v>0</v>
      </c>
      <c r="P521" s="29">
        <v>0</v>
      </c>
      <c r="Q521" s="29">
        <f>N521+O521+P521</f>
        <v>0</v>
      </c>
      <c r="R521" s="29">
        <f>K521-Q521</f>
        <v>0</v>
      </c>
      <c r="S521" s="26">
        <v>9982.16</v>
      </c>
      <c r="T521" s="57"/>
      <c r="U521" s="28"/>
      <c r="V521" s="29">
        <v>0</v>
      </c>
      <c r="W521" s="29">
        <v>0</v>
      </c>
      <c r="X521" s="29">
        <v>9982.16</v>
      </c>
      <c r="Y521" s="29">
        <f>V521+W521+X521</f>
        <v>9982.16</v>
      </c>
      <c r="Z521" s="29">
        <f>S521-Y521</f>
        <v>0</v>
      </c>
      <c r="AA521" s="26">
        <v>10021.8</v>
      </c>
      <c r="AB521" s="57"/>
      <c r="AC521" s="28"/>
      <c r="AD521" s="23">
        <v>0</v>
      </c>
      <c r="AE521" s="29">
        <v>5395.52</v>
      </c>
      <c r="AF521" s="29">
        <v>4614</v>
      </c>
      <c r="AG521" s="29">
        <f>AD521+AE521+AF521</f>
        <v>10009.52</v>
      </c>
      <c r="AH521" s="29">
        <f>AA521-AG521</f>
        <v>12.279999999998836</v>
      </c>
      <c r="AI521" s="26">
        <f>C521+D521+K521+L521+S521+T521+AA521+AB521</f>
        <v>33620</v>
      </c>
      <c r="AJ521" s="63">
        <f t="shared" si="305"/>
        <v>4.61</v>
      </c>
    </row>
    <row r="522" spans="1:36" ht="45" customHeight="1">
      <c r="A522" s="78"/>
      <c r="B522" s="17" t="s">
        <v>7</v>
      </c>
      <c r="C522" s="20">
        <f>C472+C480+C485+C488+C494+C497+C506+C511+C516</f>
        <v>950915.6399999999</v>
      </c>
      <c r="D522" s="20">
        <f aca="true" t="shared" si="307" ref="D522:AI522">D472+D480+D485+D488+D494+D497+D506+D511+D516</f>
        <v>0</v>
      </c>
      <c r="E522" s="20">
        <f t="shared" si="307"/>
        <v>0</v>
      </c>
      <c r="F522" s="20">
        <f t="shared" si="307"/>
        <v>395583.18</v>
      </c>
      <c r="G522" s="20">
        <f t="shared" si="307"/>
        <v>358815.2</v>
      </c>
      <c r="H522" s="20">
        <f t="shared" si="307"/>
        <v>196517.26</v>
      </c>
      <c r="I522" s="20">
        <f t="shared" si="307"/>
        <v>950915.6399999999</v>
      </c>
      <c r="J522" s="20">
        <f t="shared" si="307"/>
        <v>0</v>
      </c>
      <c r="K522" s="20">
        <f t="shared" si="307"/>
        <v>1412730.8599999999</v>
      </c>
      <c r="L522" s="20">
        <f t="shared" si="307"/>
        <v>366.52</v>
      </c>
      <c r="M522" s="20">
        <f t="shared" si="307"/>
        <v>366.52</v>
      </c>
      <c r="N522" s="20">
        <f t="shared" si="307"/>
        <v>366880.59</v>
      </c>
      <c r="O522" s="20">
        <f t="shared" si="307"/>
        <v>488624.65</v>
      </c>
      <c r="P522" s="20">
        <f t="shared" si="307"/>
        <v>557225.6200000001</v>
      </c>
      <c r="Q522" s="20">
        <f t="shared" si="307"/>
        <v>1412730.8599999999</v>
      </c>
      <c r="R522" s="20">
        <f t="shared" si="307"/>
        <v>0</v>
      </c>
      <c r="S522" s="20">
        <f t="shared" si="307"/>
        <v>873304.24</v>
      </c>
      <c r="T522" s="20">
        <f t="shared" si="307"/>
        <v>0</v>
      </c>
      <c r="U522" s="20">
        <f t="shared" si="307"/>
        <v>0</v>
      </c>
      <c r="V522" s="20">
        <f t="shared" si="307"/>
        <v>130188.75</v>
      </c>
      <c r="W522" s="20">
        <f t="shared" si="307"/>
        <v>173747.25999999998</v>
      </c>
      <c r="X522" s="20">
        <f t="shared" si="307"/>
        <v>569368.23</v>
      </c>
      <c r="Y522" s="20">
        <f t="shared" si="307"/>
        <v>873304.24</v>
      </c>
      <c r="Z522" s="20">
        <f t="shared" si="307"/>
        <v>0</v>
      </c>
      <c r="AA522" s="20">
        <f t="shared" si="307"/>
        <v>1680112.7399999998</v>
      </c>
      <c r="AB522" s="20">
        <f t="shared" si="307"/>
        <v>0</v>
      </c>
      <c r="AC522" s="20">
        <f t="shared" si="307"/>
        <v>0</v>
      </c>
      <c r="AD522" s="33">
        <f t="shared" si="307"/>
        <v>4547.58</v>
      </c>
      <c r="AE522" s="20">
        <f t="shared" si="307"/>
        <v>152632.61</v>
      </c>
      <c r="AF522" s="20">
        <f t="shared" si="307"/>
        <v>1415304.71</v>
      </c>
      <c r="AG522" s="20">
        <f t="shared" si="307"/>
        <v>1572484.9000000001</v>
      </c>
      <c r="AH522" s="20">
        <f t="shared" si="307"/>
        <v>107627.84</v>
      </c>
      <c r="AI522" s="20">
        <f t="shared" si="307"/>
        <v>4917430</v>
      </c>
      <c r="AJ522" s="65">
        <f t="shared" si="305"/>
        <v>1415.3</v>
      </c>
    </row>
    <row r="523" spans="1:36" ht="37.5" customHeight="1">
      <c r="A523" s="82" t="s">
        <v>206</v>
      </c>
      <c r="B523" s="17" t="s">
        <v>129</v>
      </c>
      <c r="C523" s="20">
        <f>C524+C525+C526</f>
        <v>0</v>
      </c>
      <c r="D523" s="61">
        <f>D524+D525+D526</f>
        <v>0</v>
      </c>
      <c r="E523" s="21">
        <f>E524+E525+E526</f>
        <v>0</v>
      </c>
      <c r="F523" s="36">
        <f aca="true" t="shared" si="308" ref="F523:K523">F524+F525+F526</f>
        <v>0</v>
      </c>
      <c r="G523" s="36">
        <f t="shared" si="308"/>
        <v>0</v>
      </c>
      <c r="H523" s="36">
        <f t="shared" si="308"/>
        <v>0</v>
      </c>
      <c r="I523" s="36">
        <f t="shared" si="308"/>
        <v>0</v>
      </c>
      <c r="J523" s="36">
        <f t="shared" si="308"/>
        <v>0</v>
      </c>
      <c r="K523" s="20">
        <f t="shared" si="308"/>
        <v>0</v>
      </c>
      <c r="L523" s="61">
        <f>L524+L525+L526</f>
        <v>0</v>
      </c>
      <c r="M523" s="21">
        <f>M524+M525+M526</f>
        <v>0</v>
      </c>
      <c r="N523" s="36">
        <f aca="true" t="shared" si="309" ref="N523:AI523">N524+N525+N526</f>
        <v>0</v>
      </c>
      <c r="O523" s="36">
        <f t="shared" si="309"/>
        <v>0</v>
      </c>
      <c r="P523" s="36">
        <f t="shared" si="309"/>
        <v>0</v>
      </c>
      <c r="Q523" s="36">
        <f t="shared" si="309"/>
        <v>0</v>
      </c>
      <c r="R523" s="36">
        <f t="shared" si="309"/>
        <v>0</v>
      </c>
      <c r="S523" s="20">
        <f t="shared" si="309"/>
        <v>0</v>
      </c>
      <c r="T523" s="61">
        <f>T524+T525+T526</f>
        <v>0</v>
      </c>
      <c r="U523" s="21">
        <f>U524+U525+U526</f>
        <v>0</v>
      </c>
      <c r="V523" s="36">
        <f t="shared" si="309"/>
        <v>0</v>
      </c>
      <c r="W523" s="36">
        <f t="shared" si="309"/>
        <v>0</v>
      </c>
      <c r="X523" s="36">
        <f t="shared" si="309"/>
        <v>0</v>
      </c>
      <c r="Y523" s="36">
        <f t="shared" si="309"/>
        <v>0</v>
      </c>
      <c r="Z523" s="36">
        <f t="shared" si="309"/>
        <v>0</v>
      </c>
      <c r="AA523" s="20">
        <f t="shared" si="309"/>
        <v>48745.19</v>
      </c>
      <c r="AB523" s="61">
        <f>AB524+AB525+AB526</f>
        <v>0</v>
      </c>
      <c r="AC523" s="21">
        <f>AC524+AC525+AC526</f>
        <v>0</v>
      </c>
      <c r="AD523" s="33">
        <f t="shared" si="309"/>
        <v>0</v>
      </c>
      <c r="AE523" s="36">
        <f t="shared" si="309"/>
        <v>0</v>
      </c>
      <c r="AF523" s="36">
        <f t="shared" si="309"/>
        <v>0</v>
      </c>
      <c r="AG523" s="36">
        <f t="shared" si="309"/>
        <v>0</v>
      </c>
      <c r="AH523" s="36">
        <f t="shared" si="309"/>
        <v>48745.19</v>
      </c>
      <c r="AI523" s="20">
        <f t="shared" si="309"/>
        <v>48745.19</v>
      </c>
      <c r="AJ523" s="63">
        <f t="shared" si="305"/>
        <v>0</v>
      </c>
    </row>
    <row r="524" spans="1:36" ht="32.25" customHeight="1">
      <c r="A524" s="83"/>
      <c r="B524" s="37" t="s">
        <v>159</v>
      </c>
      <c r="C524" s="26">
        <v>0</v>
      </c>
      <c r="D524" s="57"/>
      <c r="E524" s="28"/>
      <c r="F524" s="29">
        <v>0</v>
      </c>
      <c r="G524" s="29">
        <v>0</v>
      </c>
      <c r="H524" s="29">
        <v>0</v>
      </c>
      <c r="I524" s="29">
        <f>F524+G524+H524</f>
        <v>0</v>
      </c>
      <c r="J524" s="29">
        <f>C524-I524</f>
        <v>0</v>
      </c>
      <c r="K524" s="26">
        <v>0</v>
      </c>
      <c r="L524" s="57"/>
      <c r="M524" s="28"/>
      <c r="N524" s="29">
        <v>0</v>
      </c>
      <c r="O524" s="29">
        <v>0</v>
      </c>
      <c r="P524" s="29">
        <v>0</v>
      </c>
      <c r="Q524" s="29">
        <f>N524+O524+P524</f>
        <v>0</v>
      </c>
      <c r="R524" s="29">
        <f>K524-Q524</f>
        <v>0</v>
      </c>
      <c r="S524" s="26">
        <v>0</v>
      </c>
      <c r="T524" s="57"/>
      <c r="U524" s="28"/>
      <c r="V524" s="29">
        <v>0</v>
      </c>
      <c r="W524" s="29">
        <v>0</v>
      </c>
      <c r="X524" s="29">
        <v>0</v>
      </c>
      <c r="Y524" s="29">
        <f>V524+W524+X524</f>
        <v>0</v>
      </c>
      <c r="Z524" s="29">
        <f>S524-Y524</f>
        <v>0</v>
      </c>
      <c r="AA524" s="26">
        <v>0</v>
      </c>
      <c r="AB524" s="57"/>
      <c r="AC524" s="28"/>
      <c r="AD524" s="23">
        <v>0</v>
      </c>
      <c r="AE524" s="29">
        <v>0</v>
      </c>
      <c r="AF524" s="29">
        <v>0</v>
      </c>
      <c r="AG524" s="29">
        <f>AD524+AE524+AF524</f>
        <v>0</v>
      </c>
      <c r="AH524" s="29">
        <f>AA524-AG524</f>
        <v>0</v>
      </c>
      <c r="AI524" s="26">
        <f>C524+D524+K524+L524+S524+T524+AA524+AB524</f>
        <v>0</v>
      </c>
      <c r="AJ524" s="63">
        <f t="shared" si="305"/>
        <v>0</v>
      </c>
    </row>
    <row r="525" spans="1:36" ht="36" customHeight="1">
      <c r="A525" s="83"/>
      <c r="B525" s="37" t="s">
        <v>160</v>
      </c>
      <c r="C525" s="26">
        <v>0</v>
      </c>
      <c r="D525" s="57"/>
      <c r="E525" s="28"/>
      <c r="F525" s="29">
        <v>0</v>
      </c>
      <c r="G525" s="29">
        <v>0</v>
      </c>
      <c r="H525" s="29">
        <v>0</v>
      </c>
      <c r="I525" s="29">
        <f>F525+G525+H525</f>
        <v>0</v>
      </c>
      <c r="J525" s="29">
        <f>C525-I525</f>
        <v>0</v>
      </c>
      <c r="K525" s="26">
        <v>0</v>
      </c>
      <c r="L525" s="57"/>
      <c r="M525" s="28"/>
      <c r="N525" s="29">
        <v>0</v>
      </c>
      <c r="O525" s="29">
        <v>0</v>
      </c>
      <c r="P525" s="29">
        <v>0</v>
      </c>
      <c r="Q525" s="29">
        <f>N525+O525+P525</f>
        <v>0</v>
      </c>
      <c r="R525" s="29">
        <f>K525-Q525</f>
        <v>0</v>
      </c>
      <c r="S525" s="26">
        <v>0</v>
      </c>
      <c r="T525" s="57"/>
      <c r="U525" s="28"/>
      <c r="V525" s="29">
        <v>0</v>
      </c>
      <c r="W525" s="29">
        <v>0</v>
      </c>
      <c r="X525" s="29">
        <v>0</v>
      </c>
      <c r="Y525" s="29">
        <f>V525+W525+X525</f>
        <v>0</v>
      </c>
      <c r="Z525" s="29">
        <f>S525-Y525</f>
        <v>0</v>
      </c>
      <c r="AA525" s="26">
        <v>6199</v>
      </c>
      <c r="AB525" s="57"/>
      <c r="AC525" s="28"/>
      <c r="AD525" s="23">
        <v>0</v>
      </c>
      <c r="AE525" s="29">
        <v>0</v>
      </c>
      <c r="AF525" s="29">
        <v>0</v>
      </c>
      <c r="AG525" s="29">
        <f>AD525+AE525+AF525</f>
        <v>0</v>
      </c>
      <c r="AH525" s="29">
        <f>AA525-AG525</f>
        <v>6199</v>
      </c>
      <c r="AI525" s="26">
        <f>C525+D525+K525+L525+S525+T525+AA525+AB525</f>
        <v>6199</v>
      </c>
      <c r="AJ525" s="63">
        <f t="shared" si="305"/>
        <v>0</v>
      </c>
    </row>
    <row r="526" spans="1:36" ht="36" customHeight="1">
      <c r="A526" s="83"/>
      <c r="B526" s="37" t="s">
        <v>161</v>
      </c>
      <c r="C526" s="26">
        <v>0</v>
      </c>
      <c r="D526" s="57"/>
      <c r="E526" s="28"/>
      <c r="F526" s="29">
        <v>0</v>
      </c>
      <c r="G526" s="29">
        <v>0</v>
      </c>
      <c r="H526" s="29">
        <v>0</v>
      </c>
      <c r="I526" s="29">
        <f>F526+G526+H526</f>
        <v>0</v>
      </c>
      <c r="J526" s="29">
        <f>C526-I526</f>
        <v>0</v>
      </c>
      <c r="K526" s="26">
        <v>0</v>
      </c>
      <c r="L526" s="57"/>
      <c r="M526" s="28"/>
      <c r="N526" s="29">
        <v>0</v>
      </c>
      <c r="O526" s="29">
        <v>0</v>
      </c>
      <c r="P526" s="29">
        <v>0</v>
      </c>
      <c r="Q526" s="29">
        <f>N526+O526+P526</f>
        <v>0</v>
      </c>
      <c r="R526" s="29">
        <f>K526-Q526</f>
        <v>0</v>
      </c>
      <c r="S526" s="26">
        <v>0</v>
      </c>
      <c r="T526" s="57"/>
      <c r="U526" s="28"/>
      <c r="V526" s="29">
        <v>0</v>
      </c>
      <c r="W526" s="29">
        <v>0</v>
      </c>
      <c r="X526" s="29">
        <v>0</v>
      </c>
      <c r="Y526" s="29">
        <f>V526+W526+X526</f>
        <v>0</v>
      </c>
      <c r="Z526" s="29">
        <f>S526-Y526</f>
        <v>0</v>
      </c>
      <c r="AA526" s="26">
        <v>42546.19</v>
      </c>
      <c r="AB526" s="57"/>
      <c r="AC526" s="28"/>
      <c r="AD526" s="23">
        <v>0</v>
      </c>
      <c r="AE526" s="29">
        <v>0</v>
      </c>
      <c r="AF526" s="29">
        <v>0</v>
      </c>
      <c r="AG526" s="29">
        <f>AD526+AE526+AF526</f>
        <v>0</v>
      </c>
      <c r="AH526" s="29">
        <f>AA526-AG526</f>
        <v>42546.19</v>
      </c>
      <c r="AI526" s="26">
        <f>C526+D526+K526+L526+S526+T526+AA526+AB526</f>
        <v>42546.19</v>
      </c>
      <c r="AJ526" s="63">
        <f t="shared" si="305"/>
        <v>0</v>
      </c>
    </row>
    <row r="527" spans="1:36" ht="33.75" customHeight="1">
      <c r="A527" s="83"/>
      <c r="B527" s="17" t="s">
        <v>16</v>
      </c>
      <c r="C527" s="20">
        <f>C528+C529+C530+C531</f>
        <v>380023</v>
      </c>
      <c r="D527" s="61">
        <f aca="true" t="shared" si="310" ref="D527:AI527">D528+D529+D530+D531</f>
        <v>0</v>
      </c>
      <c r="E527" s="21">
        <f t="shared" si="310"/>
        <v>0</v>
      </c>
      <c r="F527" s="20">
        <f t="shared" si="310"/>
        <v>0</v>
      </c>
      <c r="G527" s="20">
        <f t="shared" si="310"/>
        <v>310527</v>
      </c>
      <c r="H527" s="20">
        <f t="shared" si="310"/>
        <v>69496</v>
      </c>
      <c r="I527" s="20">
        <f t="shared" si="310"/>
        <v>380023</v>
      </c>
      <c r="J527" s="20">
        <f t="shared" si="310"/>
        <v>0</v>
      </c>
      <c r="K527" s="20">
        <f t="shared" si="310"/>
        <v>1545361.13</v>
      </c>
      <c r="L527" s="61">
        <f t="shared" si="310"/>
        <v>0</v>
      </c>
      <c r="M527" s="21">
        <f t="shared" si="310"/>
        <v>0</v>
      </c>
      <c r="N527" s="20">
        <f t="shared" si="310"/>
        <v>88944</v>
      </c>
      <c r="O527" s="20">
        <f t="shared" si="310"/>
        <v>118048</v>
      </c>
      <c r="P527" s="20">
        <f t="shared" si="310"/>
        <v>1338369.13</v>
      </c>
      <c r="Q527" s="20">
        <f t="shared" si="310"/>
        <v>1545361.13</v>
      </c>
      <c r="R527" s="20">
        <f t="shared" si="310"/>
        <v>0</v>
      </c>
      <c r="S527" s="20">
        <f t="shared" si="310"/>
        <v>669922.04</v>
      </c>
      <c r="T527" s="20">
        <f t="shared" si="310"/>
        <v>0</v>
      </c>
      <c r="U527" s="20">
        <f t="shared" si="310"/>
        <v>0</v>
      </c>
      <c r="V527" s="20">
        <f t="shared" si="310"/>
        <v>0</v>
      </c>
      <c r="W527" s="20">
        <f t="shared" si="310"/>
        <v>518722.04</v>
      </c>
      <c r="X527" s="20">
        <f t="shared" si="310"/>
        <v>151200</v>
      </c>
      <c r="Y527" s="20">
        <f t="shared" si="310"/>
        <v>669922.04</v>
      </c>
      <c r="Z527" s="20">
        <f t="shared" si="310"/>
        <v>0</v>
      </c>
      <c r="AA527" s="20">
        <f t="shared" si="310"/>
        <v>1915148.6400000001</v>
      </c>
      <c r="AB527" s="20">
        <f t="shared" si="310"/>
        <v>0</v>
      </c>
      <c r="AC527" s="20">
        <f t="shared" si="310"/>
        <v>0</v>
      </c>
      <c r="AD527" s="33">
        <f t="shared" si="310"/>
        <v>0</v>
      </c>
      <c r="AE527" s="20">
        <f t="shared" si="310"/>
        <v>1328846.02</v>
      </c>
      <c r="AF527" s="20">
        <f t="shared" si="310"/>
        <v>550252.94</v>
      </c>
      <c r="AG527" s="20">
        <f t="shared" si="310"/>
        <v>1879098.96</v>
      </c>
      <c r="AH527" s="20">
        <f t="shared" si="310"/>
        <v>36049.68000000011</v>
      </c>
      <c r="AI527" s="20">
        <f t="shared" si="310"/>
        <v>4510454.81</v>
      </c>
      <c r="AJ527" s="63">
        <f t="shared" si="305"/>
        <v>550.25</v>
      </c>
    </row>
    <row r="528" spans="1:36" ht="33.75" customHeight="1">
      <c r="A528" s="83"/>
      <c r="B528" s="37" t="s">
        <v>159</v>
      </c>
      <c r="C528" s="26">
        <v>138159</v>
      </c>
      <c r="D528" s="57"/>
      <c r="E528" s="28"/>
      <c r="F528" s="29">
        <v>0</v>
      </c>
      <c r="G528" s="29">
        <v>68663</v>
      </c>
      <c r="H528" s="29">
        <v>69496</v>
      </c>
      <c r="I528" s="29">
        <f>F528+G528+H528</f>
        <v>138159</v>
      </c>
      <c r="J528" s="29">
        <f>C528-I528</f>
        <v>0</v>
      </c>
      <c r="K528" s="30">
        <v>266917</v>
      </c>
      <c r="L528" s="57"/>
      <c r="M528" s="28"/>
      <c r="N528" s="29">
        <v>0</v>
      </c>
      <c r="O528" s="29">
        <v>118048</v>
      </c>
      <c r="P528" s="29">
        <v>148869</v>
      </c>
      <c r="Q528" s="29">
        <f>N528+O528+P528</f>
        <v>266917</v>
      </c>
      <c r="R528" s="29">
        <f>K528-Q528</f>
        <v>0</v>
      </c>
      <c r="S528" s="26">
        <v>518722.04</v>
      </c>
      <c r="T528" s="57"/>
      <c r="U528" s="28"/>
      <c r="V528" s="29">
        <v>0</v>
      </c>
      <c r="W528" s="29">
        <v>518722.04</v>
      </c>
      <c r="X528" s="29">
        <v>0</v>
      </c>
      <c r="Y528" s="29">
        <f>V528+W528+X528</f>
        <v>518722.04</v>
      </c>
      <c r="Z528" s="29">
        <f>S528-Y528</f>
        <v>0</v>
      </c>
      <c r="AA528" s="26">
        <v>147031.96</v>
      </c>
      <c r="AB528" s="57"/>
      <c r="AC528" s="28"/>
      <c r="AD528" s="23">
        <v>0</v>
      </c>
      <c r="AE528" s="29">
        <v>131846.02</v>
      </c>
      <c r="AF528" s="29">
        <v>15185.94</v>
      </c>
      <c r="AG528" s="29">
        <f>AD528+AE528+AF528</f>
        <v>147031.96</v>
      </c>
      <c r="AH528" s="29">
        <f>AA528-AG528</f>
        <v>0</v>
      </c>
      <c r="AI528" s="26">
        <f>C528+D528+K528+L528+S528+T528+AA528+AB528</f>
        <v>1070830</v>
      </c>
      <c r="AJ528" s="63">
        <f t="shared" si="305"/>
        <v>15.19</v>
      </c>
    </row>
    <row r="529" spans="1:36" ht="32.25" customHeight="1">
      <c r="A529" s="83"/>
      <c r="B529" s="37" t="s">
        <v>162</v>
      </c>
      <c r="C529" s="26">
        <v>0</v>
      </c>
      <c r="D529" s="57"/>
      <c r="E529" s="28"/>
      <c r="F529" s="29">
        <v>0</v>
      </c>
      <c r="G529" s="29">
        <v>0</v>
      </c>
      <c r="H529" s="29">
        <v>0</v>
      </c>
      <c r="I529" s="29">
        <f>F529+G529+H529</f>
        <v>0</v>
      </c>
      <c r="J529" s="29">
        <f>C529-I529</f>
        <v>0</v>
      </c>
      <c r="K529" s="26">
        <v>711900.13</v>
      </c>
      <c r="L529" s="57"/>
      <c r="M529" s="28"/>
      <c r="N529" s="29">
        <v>0</v>
      </c>
      <c r="O529" s="29">
        <v>0</v>
      </c>
      <c r="P529" s="29">
        <v>711900.13</v>
      </c>
      <c r="Q529" s="29">
        <f>N529+O529+P529</f>
        <v>711900.13</v>
      </c>
      <c r="R529" s="29">
        <f>K529-Q529</f>
        <v>0</v>
      </c>
      <c r="S529" s="26">
        <v>0</v>
      </c>
      <c r="T529" s="57"/>
      <c r="U529" s="28"/>
      <c r="V529" s="29">
        <v>0</v>
      </c>
      <c r="W529" s="29">
        <v>0</v>
      </c>
      <c r="X529" s="29">
        <v>0</v>
      </c>
      <c r="Y529" s="29">
        <f>V529+W529+X529</f>
        <v>0</v>
      </c>
      <c r="Z529" s="29">
        <f>S529-Y529</f>
        <v>0</v>
      </c>
      <c r="AA529" s="26">
        <v>1220519.87</v>
      </c>
      <c r="AB529" s="57"/>
      <c r="AC529" s="28"/>
      <c r="AD529" s="23">
        <v>0</v>
      </c>
      <c r="AE529" s="29">
        <v>1197000</v>
      </c>
      <c r="AF529" s="29">
        <v>0</v>
      </c>
      <c r="AG529" s="29">
        <f>AD529+AE529+AF529</f>
        <v>1197000</v>
      </c>
      <c r="AH529" s="29">
        <f>AA529-AG529</f>
        <v>23519.87000000011</v>
      </c>
      <c r="AI529" s="26">
        <f>C529+D529+K529+L529+S529+T529+AA529+AB529</f>
        <v>1932420</v>
      </c>
      <c r="AJ529" s="63">
        <f t="shared" si="305"/>
        <v>0</v>
      </c>
    </row>
    <row r="530" spans="1:36" ht="36" customHeight="1">
      <c r="A530" s="83"/>
      <c r="B530" s="37" t="s">
        <v>160</v>
      </c>
      <c r="C530" s="26">
        <v>166000</v>
      </c>
      <c r="D530" s="57"/>
      <c r="E530" s="28"/>
      <c r="F530" s="29">
        <v>0</v>
      </c>
      <c r="G530" s="29">
        <v>166000</v>
      </c>
      <c r="H530" s="29">
        <v>0</v>
      </c>
      <c r="I530" s="29">
        <f>F530+G530+H530</f>
        <v>166000</v>
      </c>
      <c r="J530" s="29">
        <f>C530-I530</f>
        <v>0</v>
      </c>
      <c r="K530" s="26">
        <v>496944</v>
      </c>
      <c r="L530" s="57"/>
      <c r="M530" s="28"/>
      <c r="N530" s="29">
        <v>88944</v>
      </c>
      <c r="O530" s="29">
        <v>0</v>
      </c>
      <c r="P530" s="29">
        <v>408000</v>
      </c>
      <c r="Q530" s="29">
        <f>N530+O530+P530</f>
        <v>496944</v>
      </c>
      <c r="R530" s="29">
        <f>K530-Q530</f>
        <v>0</v>
      </c>
      <c r="S530" s="26">
        <v>81600</v>
      </c>
      <c r="T530" s="57"/>
      <c r="U530" s="28"/>
      <c r="V530" s="29">
        <v>0</v>
      </c>
      <c r="W530" s="29">
        <v>0</v>
      </c>
      <c r="X530" s="29">
        <v>81600</v>
      </c>
      <c r="Y530" s="29">
        <f>V530+W530+X530</f>
        <v>81600</v>
      </c>
      <c r="Z530" s="29">
        <f>S530-Y530</f>
        <v>0</v>
      </c>
      <c r="AA530" s="26">
        <v>469067</v>
      </c>
      <c r="AB530" s="57"/>
      <c r="AC530" s="28"/>
      <c r="AD530" s="23">
        <v>0</v>
      </c>
      <c r="AE530" s="29">
        <v>0</v>
      </c>
      <c r="AF530" s="29">
        <v>469067</v>
      </c>
      <c r="AG530" s="29">
        <f>AD530+AE530+AF530</f>
        <v>469067</v>
      </c>
      <c r="AH530" s="29">
        <f>AA530-AG530</f>
        <v>0</v>
      </c>
      <c r="AI530" s="26">
        <f>C530+D530+K530+L530+S530+T530+AA530+AB530</f>
        <v>1213611</v>
      </c>
      <c r="AJ530" s="63">
        <f t="shared" si="305"/>
        <v>469.07</v>
      </c>
    </row>
    <row r="531" spans="1:36" ht="36" customHeight="1">
      <c r="A531" s="83"/>
      <c r="B531" s="37" t="s">
        <v>161</v>
      </c>
      <c r="C531" s="26">
        <v>75864</v>
      </c>
      <c r="D531" s="57"/>
      <c r="E531" s="28"/>
      <c r="F531" s="29">
        <v>0</v>
      </c>
      <c r="G531" s="29">
        <v>75864</v>
      </c>
      <c r="H531" s="29">
        <v>0</v>
      </c>
      <c r="I531" s="29">
        <f>F531+G531+H531</f>
        <v>75864</v>
      </c>
      <c r="J531" s="29">
        <f>C531-I531</f>
        <v>0</v>
      </c>
      <c r="K531" s="26">
        <v>69600</v>
      </c>
      <c r="L531" s="57"/>
      <c r="M531" s="28"/>
      <c r="N531" s="29">
        <v>0</v>
      </c>
      <c r="O531" s="29">
        <v>0</v>
      </c>
      <c r="P531" s="29">
        <v>69600</v>
      </c>
      <c r="Q531" s="29">
        <f>N531+O531+P531</f>
        <v>69600</v>
      </c>
      <c r="R531" s="29">
        <f>K531-Q531</f>
        <v>0</v>
      </c>
      <c r="S531" s="26">
        <v>69600</v>
      </c>
      <c r="T531" s="57"/>
      <c r="U531" s="28"/>
      <c r="V531" s="29">
        <v>0</v>
      </c>
      <c r="W531" s="29">
        <v>0</v>
      </c>
      <c r="X531" s="29">
        <v>69600</v>
      </c>
      <c r="Y531" s="29">
        <f>V531+W531+X531</f>
        <v>69600</v>
      </c>
      <c r="Z531" s="29">
        <f>S531-Y531</f>
        <v>0</v>
      </c>
      <c r="AA531" s="26">
        <v>78529.81</v>
      </c>
      <c r="AB531" s="57"/>
      <c r="AC531" s="28"/>
      <c r="AD531" s="23">
        <v>0</v>
      </c>
      <c r="AE531" s="29">
        <v>0</v>
      </c>
      <c r="AF531" s="29">
        <v>66000</v>
      </c>
      <c r="AG531" s="29">
        <f>AD531+AE531+AF531</f>
        <v>66000</v>
      </c>
      <c r="AH531" s="29">
        <f>AA531-AG531</f>
        <v>12529.809999999998</v>
      </c>
      <c r="AI531" s="26">
        <f>C531+D531+K531+L531+S531+T531+AA531+AB531</f>
        <v>293593.81</v>
      </c>
      <c r="AJ531" s="63">
        <f t="shared" si="305"/>
        <v>66</v>
      </c>
    </row>
    <row r="532" spans="1:36" ht="51.75" customHeight="1">
      <c r="A532" s="84"/>
      <c r="B532" s="17" t="s">
        <v>7</v>
      </c>
      <c r="C532" s="39">
        <f aca="true" t="shared" si="311" ref="C532:AH532">C527+C523</f>
        <v>380023</v>
      </c>
      <c r="D532" s="62">
        <f>D527+D523</f>
        <v>0</v>
      </c>
      <c r="E532" s="41">
        <f>E527+E523</f>
        <v>0</v>
      </c>
      <c r="F532" s="39">
        <f t="shared" si="311"/>
        <v>0</v>
      </c>
      <c r="G532" s="39">
        <f t="shared" si="311"/>
        <v>310527</v>
      </c>
      <c r="H532" s="39">
        <f t="shared" si="311"/>
        <v>69496</v>
      </c>
      <c r="I532" s="39">
        <f t="shared" si="311"/>
        <v>380023</v>
      </c>
      <c r="J532" s="39">
        <f t="shared" si="311"/>
        <v>0</v>
      </c>
      <c r="K532" s="39">
        <f t="shared" si="311"/>
        <v>1545361.13</v>
      </c>
      <c r="L532" s="62">
        <f t="shared" si="311"/>
        <v>0</v>
      </c>
      <c r="M532" s="41">
        <f t="shared" si="311"/>
        <v>0</v>
      </c>
      <c r="N532" s="39">
        <f t="shared" si="311"/>
        <v>88944</v>
      </c>
      <c r="O532" s="39">
        <f t="shared" si="311"/>
        <v>118048</v>
      </c>
      <c r="P532" s="39">
        <f t="shared" si="311"/>
        <v>1338369.13</v>
      </c>
      <c r="Q532" s="39">
        <f t="shared" si="311"/>
        <v>1545361.13</v>
      </c>
      <c r="R532" s="39">
        <f>R527+R523</f>
        <v>0</v>
      </c>
      <c r="S532" s="39">
        <f t="shared" si="311"/>
        <v>669922.04</v>
      </c>
      <c r="T532" s="62">
        <f>T527+T523</f>
        <v>0</v>
      </c>
      <c r="U532" s="41">
        <f>U527+U523</f>
        <v>0</v>
      </c>
      <c r="V532" s="39">
        <f t="shared" si="311"/>
        <v>0</v>
      </c>
      <c r="W532" s="39">
        <f t="shared" si="311"/>
        <v>518722.04</v>
      </c>
      <c r="X532" s="39">
        <f t="shared" si="311"/>
        <v>151200</v>
      </c>
      <c r="Y532" s="39">
        <f t="shared" si="311"/>
        <v>669922.04</v>
      </c>
      <c r="Z532" s="39">
        <f t="shared" si="311"/>
        <v>0</v>
      </c>
      <c r="AA532" s="39">
        <f t="shared" si="311"/>
        <v>1963893.83</v>
      </c>
      <c r="AB532" s="62">
        <f t="shared" si="311"/>
        <v>0</v>
      </c>
      <c r="AC532" s="41">
        <f t="shared" si="311"/>
        <v>0</v>
      </c>
      <c r="AD532" s="42">
        <f t="shared" si="311"/>
        <v>0</v>
      </c>
      <c r="AE532" s="39">
        <f t="shared" si="311"/>
        <v>1328846.02</v>
      </c>
      <c r="AF532" s="39">
        <f t="shared" si="311"/>
        <v>550252.94</v>
      </c>
      <c r="AG532" s="39">
        <f t="shared" si="311"/>
        <v>1879098.96</v>
      </c>
      <c r="AH532" s="39">
        <f t="shared" si="311"/>
        <v>84794.87000000011</v>
      </c>
      <c r="AI532" s="68">
        <f>AI527+AI523</f>
        <v>4559200</v>
      </c>
      <c r="AJ532" s="65">
        <f t="shared" si="305"/>
        <v>550.25</v>
      </c>
    </row>
    <row r="533" spans="1:36" ht="35.25" customHeight="1">
      <c r="A533" s="85" t="s">
        <v>163</v>
      </c>
      <c r="B533" s="17" t="s">
        <v>33</v>
      </c>
      <c r="C533" s="20">
        <f aca="true" t="shared" si="312" ref="C533:AI533">C534+C535+C536+C537+C538+C539</f>
        <v>624808.79</v>
      </c>
      <c r="D533" s="61">
        <f>D534+D535+D536+D537+D538+D539</f>
        <v>0</v>
      </c>
      <c r="E533" s="21">
        <f>E534+E535+E536+E537+E538+E539</f>
        <v>0</v>
      </c>
      <c r="F533" s="20">
        <f t="shared" si="312"/>
        <v>342435.11</v>
      </c>
      <c r="G533" s="20">
        <f t="shared" si="312"/>
        <v>55913.82</v>
      </c>
      <c r="H533" s="20">
        <f t="shared" si="312"/>
        <v>226459.86</v>
      </c>
      <c r="I533" s="20">
        <f t="shared" si="312"/>
        <v>624808.79</v>
      </c>
      <c r="J533" s="20">
        <f t="shared" si="312"/>
        <v>0</v>
      </c>
      <c r="K533" s="20">
        <f t="shared" si="312"/>
        <v>705289.6799999999</v>
      </c>
      <c r="L533" s="61">
        <f t="shared" si="312"/>
        <v>0</v>
      </c>
      <c r="M533" s="21">
        <f t="shared" si="312"/>
        <v>0</v>
      </c>
      <c r="N533" s="20">
        <f t="shared" si="312"/>
        <v>0</v>
      </c>
      <c r="O533" s="20">
        <f t="shared" si="312"/>
        <v>555397.28</v>
      </c>
      <c r="P533" s="20">
        <f t="shared" si="312"/>
        <v>149892.4</v>
      </c>
      <c r="Q533" s="20">
        <f t="shared" si="312"/>
        <v>705289.6799999999</v>
      </c>
      <c r="R533" s="20">
        <f t="shared" si="312"/>
        <v>0</v>
      </c>
      <c r="S533" s="20">
        <f t="shared" si="312"/>
        <v>2490879.3</v>
      </c>
      <c r="T533" s="61">
        <f>T534+T535+T536+T537+T538+T539</f>
        <v>0</v>
      </c>
      <c r="U533" s="21">
        <f>U534+U535+U536+U537+U538+U539</f>
        <v>0</v>
      </c>
      <c r="V533" s="20">
        <f t="shared" si="312"/>
        <v>842904.8</v>
      </c>
      <c r="W533" s="20">
        <f t="shared" si="312"/>
        <v>936146.6</v>
      </c>
      <c r="X533" s="20">
        <f t="shared" si="312"/>
        <v>711827.9</v>
      </c>
      <c r="Y533" s="20">
        <f t="shared" si="312"/>
        <v>2490879.3</v>
      </c>
      <c r="Z533" s="20">
        <f t="shared" si="312"/>
        <v>0</v>
      </c>
      <c r="AA533" s="20">
        <f t="shared" si="312"/>
        <v>2230696.38</v>
      </c>
      <c r="AB533" s="61">
        <f t="shared" si="312"/>
        <v>0</v>
      </c>
      <c r="AC533" s="21">
        <f t="shared" si="312"/>
        <v>0</v>
      </c>
      <c r="AD533" s="33">
        <f t="shared" si="312"/>
        <v>761571.8</v>
      </c>
      <c r="AE533" s="20">
        <f t="shared" si="312"/>
        <v>808031.6</v>
      </c>
      <c r="AF533" s="20">
        <f t="shared" si="312"/>
        <v>649192.38</v>
      </c>
      <c r="AG533" s="20">
        <f t="shared" si="312"/>
        <v>2218795.7800000003</v>
      </c>
      <c r="AH533" s="20">
        <f t="shared" si="312"/>
        <v>11900.599999999948</v>
      </c>
      <c r="AI533" s="20">
        <f t="shared" si="312"/>
        <v>6051674.15</v>
      </c>
      <c r="AJ533" s="63">
        <f t="shared" si="305"/>
        <v>649.19</v>
      </c>
    </row>
    <row r="534" spans="1:36" ht="38.25" customHeight="1">
      <c r="A534" s="86"/>
      <c r="B534" s="37" t="s">
        <v>164</v>
      </c>
      <c r="C534" s="26">
        <v>0</v>
      </c>
      <c r="D534" s="57"/>
      <c r="E534" s="28"/>
      <c r="F534" s="29">
        <v>0</v>
      </c>
      <c r="G534" s="29">
        <v>0</v>
      </c>
      <c r="H534" s="29">
        <v>0</v>
      </c>
      <c r="I534" s="29">
        <f aca="true" t="shared" si="313" ref="I534:I539">F534+G534+H534</f>
        <v>0</v>
      </c>
      <c r="J534" s="29">
        <f aca="true" t="shared" si="314" ref="J534:J539">C534-I534</f>
        <v>0</v>
      </c>
      <c r="K534" s="26">
        <v>5965.47</v>
      </c>
      <c r="L534" s="57"/>
      <c r="M534" s="28"/>
      <c r="N534" s="29">
        <v>0</v>
      </c>
      <c r="O534" s="29">
        <v>5965.47</v>
      </c>
      <c r="P534" s="29">
        <v>0</v>
      </c>
      <c r="Q534" s="29">
        <f aca="true" t="shared" si="315" ref="Q534:Q539">N534+O534+P534</f>
        <v>5965.47</v>
      </c>
      <c r="R534" s="29">
        <f aca="true" t="shared" si="316" ref="R534:R539">K534-Q534</f>
        <v>0</v>
      </c>
      <c r="S534" s="26">
        <v>0</v>
      </c>
      <c r="T534" s="57"/>
      <c r="U534" s="28"/>
      <c r="V534" s="29">
        <v>0</v>
      </c>
      <c r="W534" s="29">
        <v>0</v>
      </c>
      <c r="X534" s="29">
        <v>0</v>
      </c>
      <c r="Y534" s="29">
        <f aca="true" t="shared" si="317" ref="Y534:Y539">V534+W534+X534</f>
        <v>0</v>
      </c>
      <c r="Z534" s="29">
        <f aca="true" t="shared" si="318" ref="Z534:Z539">S534-Y534</f>
        <v>0</v>
      </c>
      <c r="AA534" s="26">
        <v>38942.48</v>
      </c>
      <c r="AB534" s="57"/>
      <c r="AC534" s="28"/>
      <c r="AD534" s="23">
        <v>24699</v>
      </c>
      <c r="AE534" s="29">
        <v>0</v>
      </c>
      <c r="AF534" s="29">
        <v>14243.48</v>
      </c>
      <c r="AG534" s="29">
        <f aca="true" t="shared" si="319" ref="AG534:AG539">AD534+AE534+AF534</f>
        <v>38942.479999999996</v>
      </c>
      <c r="AH534" s="29">
        <f aca="true" t="shared" si="320" ref="AH534:AH539">AA534-AG534</f>
        <v>0</v>
      </c>
      <c r="AI534" s="26">
        <f aca="true" t="shared" si="321" ref="AI534:AI539">C534+D534+K534+L534+S534+T534+AA534+AB534</f>
        <v>44907.950000000004</v>
      </c>
      <c r="AJ534" s="63">
        <f t="shared" si="305"/>
        <v>14.24</v>
      </c>
    </row>
    <row r="535" spans="1:36" ht="48.75" customHeight="1">
      <c r="A535" s="86"/>
      <c r="B535" s="37" t="s">
        <v>165</v>
      </c>
      <c r="C535" s="26">
        <v>418819.79</v>
      </c>
      <c r="D535" s="57"/>
      <c r="E535" s="28"/>
      <c r="F535" s="29">
        <v>136446.11</v>
      </c>
      <c r="G535" s="29">
        <v>55913.82</v>
      </c>
      <c r="H535" s="29">
        <v>226459.86</v>
      </c>
      <c r="I535" s="29">
        <f t="shared" si="313"/>
        <v>418819.79</v>
      </c>
      <c r="J535" s="29">
        <f t="shared" si="314"/>
        <v>0</v>
      </c>
      <c r="K535" s="26">
        <v>243204.21</v>
      </c>
      <c r="L535" s="57"/>
      <c r="M535" s="28"/>
      <c r="N535" s="29">
        <v>0</v>
      </c>
      <c r="O535" s="29">
        <v>162443.81</v>
      </c>
      <c r="P535" s="29">
        <v>80760.4</v>
      </c>
      <c r="Q535" s="29">
        <f t="shared" si="315"/>
        <v>243204.21</v>
      </c>
      <c r="R535" s="29">
        <f t="shared" si="316"/>
        <v>0</v>
      </c>
      <c r="S535" s="26">
        <v>181491.3</v>
      </c>
      <c r="T535" s="57"/>
      <c r="U535" s="28"/>
      <c r="V535" s="29">
        <v>130374.8</v>
      </c>
      <c r="W535" s="29">
        <v>32625.6</v>
      </c>
      <c r="X535" s="29">
        <v>18490.9</v>
      </c>
      <c r="Y535" s="29">
        <f t="shared" si="317"/>
        <v>181491.3</v>
      </c>
      <c r="Z535" s="29">
        <f t="shared" si="318"/>
        <v>0</v>
      </c>
      <c r="AA535" s="26">
        <v>370469.16</v>
      </c>
      <c r="AB535" s="57"/>
      <c r="AC535" s="28"/>
      <c r="AD535" s="23">
        <v>221857.8</v>
      </c>
      <c r="AE535" s="29">
        <v>139205.6</v>
      </c>
      <c r="AF535" s="29">
        <v>9380.9</v>
      </c>
      <c r="AG535" s="29">
        <f t="shared" si="319"/>
        <v>370444.30000000005</v>
      </c>
      <c r="AH535" s="29">
        <f t="shared" si="320"/>
        <v>24.859999999927823</v>
      </c>
      <c r="AI535" s="26">
        <f t="shared" si="321"/>
        <v>1213984.46</v>
      </c>
      <c r="AJ535" s="63">
        <f t="shared" si="305"/>
        <v>9.38</v>
      </c>
    </row>
    <row r="536" spans="1:36" ht="50.25" customHeight="1">
      <c r="A536" s="86"/>
      <c r="B536" s="37" t="s">
        <v>166</v>
      </c>
      <c r="C536" s="26">
        <v>0</v>
      </c>
      <c r="D536" s="57"/>
      <c r="E536" s="28"/>
      <c r="F536" s="29">
        <v>0</v>
      </c>
      <c r="G536" s="29">
        <v>0</v>
      </c>
      <c r="H536" s="29">
        <v>0</v>
      </c>
      <c r="I536" s="29">
        <f t="shared" si="313"/>
        <v>0</v>
      </c>
      <c r="J536" s="29">
        <f t="shared" si="314"/>
        <v>0</v>
      </c>
      <c r="K536" s="26">
        <v>386988</v>
      </c>
      <c r="L536" s="57"/>
      <c r="M536" s="28"/>
      <c r="N536" s="29">
        <v>0</v>
      </c>
      <c r="O536" s="29">
        <v>386988</v>
      </c>
      <c r="P536" s="29">
        <v>0</v>
      </c>
      <c r="Q536" s="29">
        <f t="shared" si="315"/>
        <v>386988</v>
      </c>
      <c r="R536" s="29">
        <f t="shared" si="316"/>
        <v>0</v>
      </c>
      <c r="S536" s="26">
        <v>162600</v>
      </c>
      <c r="T536" s="57"/>
      <c r="U536" s="28"/>
      <c r="V536" s="29">
        <v>0</v>
      </c>
      <c r="W536" s="29">
        <v>162600</v>
      </c>
      <c r="X536" s="29">
        <v>0</v>
      </c>
      <c r="Y536" s="29">
        <f t="shared" si="317"/>
        <v>162600</v>
      </c>
      <c r="Z536" s="29">
        <f t="shared" si="318"/>
        <v>0</v>
      </c>
      <c r="AA536" s="26">
        <v>210429.11</v>
      </c>
      <c r="AB536" s="57"/>
      <c r="AC536" s="28"/>
      <c r="AD536" s="23">
        <v>108400</v>
      </c>
      <c r="AE536" s="29">
        <v>0</v>
      </c>
      <c r="AF536" s="29">
        <v>97560</v>
      </c>
      <c r="AG536" s="29">
        <f t="shared" si="319"/>
        <v>205960</v>
      </c>
      <c r="AH536" s="29">
        <f t="shared" si="320"/>
        <v>4469.109999999986</v>
      </c>
      <c r="AI536" s="26">
        <f t="shared" si="321"/>
        <v>760017.11</v>
      </c>
      <c r="AJ536" s="63">
        <f t="shared" si="305"/>
        <v>97.56</v>
      </c>
    </row>
    <row r="537" spans="1:36" ht="52.5" customHeight="1">
      <c r="A537" s="86"/>
      <c r="B537" s="37" t="s">
        <v>167</v>
      </c>
      <c r="C537" s="26">
        <v>205989</v>
      </c>
      <c r="D537" s="57"/>
      <c r="E537" s="28"/>
      <c r="F537" s="29">
        <v>205989</v>
      </c>
      <c r="G537" s="29">
        <v>0</v>
      </c>
      <c r="H537" s="29">
        <v>0</v>
      </c>
      <c r="I537" s="29">
        <f t="shared" si="313"/>
        <v>205989</v>
      </c>
      <c r="J537" s="29">
        <f t="shared" si="314"/>
        <v>0</v>
      </c>
      <c r="K537" s="26">
        <v>0</v>
      </c>
      <c r="L537" s="57"/>
      <c r="M537" s="28"/>
      <c r="N537" s="29">
        <v>0</v>
      </c>
      <c r="O537" s="29">
        <v>0</v>
      </c>
      <c r="P537" s="29">
        <v>0</v>
      </c>
      <c r="Q537" s="29">
        <f t="shared" si="315"/>
        <v>0</v>
      </c>
      <c r="R537" s="29">
        <f t="shared" si="316"/>
        <v>0</v>
      </c>
      <c r="S537" s="26">
        <v>2049095</v>
      </c>
      <c r="T537" s="57"/>
      <c r="U537" s="28"/>
      <c r="V537" s="29">
        <v>682800</v>
      </c>
      <c r="W537" s="29">
        <v>735373</v>
      </c>
      <c r="X537" s="29">
        <v>630922</v>
      </c>
      <c r="Y537" s="29">
        <f t="shared" si="317"/>
        <v>2049095</v>
      </c>
      <c r="Z537" s="29">
        <f t="shared" si="318"/>
        <v>0</v>
      </c>
      <c r="AA537" s="26">
        <v>1394672.52</v>
      </c>
      <c r="AB537" s="57"/>
      <c r="AC537" s="28"/>
      <c r="AD537" s="23">
        <v>351390</v>
      </c>
      <c r="AE537" s="29">
        <v>602468</v>
      </c>
      <c r="AF537" s="29">
        <v>440627</v>
      </c>
      <c r="AG537" s="29">
        <f t="shared" si="319"/>
        <v>1394485</v>
      </c>
      <c r="AH537" s="29">
        <f t="shared" si="320"/>
        <v>187.52000000001863</v>
      </c>
      <c r="AI537" s="26">
        <f t="shared" si="321"/>
        <v>3649756.52</v>
      </c>
      <c r="AJ537" s="63">
        <f t="shared" si="305"/>
        <v>440.63</v>
      </c>
    </row>
    <row r="538" spans="1:36" ht="63.75" customHeight="1">
      <c r="A538" s="86"/>
      <c r="B538" s="37" t="s">
        <v>168</v>
      </c>
      <c r="C538" s="26">
        <v>0</v>
      </c>
      <c r="D538" s="57"/>
      <c r="E538" s="28"/>
      <c r="F538" s="29">
        <v>0</v>
      </c>
      <c r="G538" s="29">
        <v>0</v>
      </c>
      <c r="H538" s="29">
        <v>0</v>
      </c>
      <c r="I538" s="29">
        <f t="shared" si="313"/>
        <v>0</v>
      </c>
      <c r="J538" s="29">
        <f t="shared" si="314"/>
        <v>0</v>
      </c>
      <c r="K538" s="26">
        <v>0</v>
      </c>
      <c r="L538" s="57"/>
      <c r="M538" s="28"/>
      <c r="N538" s="29">
        <v>0</v>
      </c>
      <c r="O538" s="29">
        <v>0</v>
      </c>
      <c r="P538" s="29">
        <v>0</v>
      </c>
      <c r="Q538" s="29">
        <f t="shared" si="315"/>
        <v>0</v>
      </c>
      <c r="R538" s="29">
        <f t="shared" si="316"/>
        <v>0</v>
      </c>
      <c r="S538" s="26">
        <v>0</v>
      </c>
      <c r="T538" s="57"/>
      <c r="U538" s="28"/>
      <c r="V538" s="29">
        <v>0</v>
      </c>
      <c r="W538" s="29">
        <v>0</v>
      </c>
      <c r="X538" s="29">
        <v>0</v>
      </c>
      <c r="Y538" s="29">
        <f t="shared" si="317"/>
        <v>0</v>
      </c>
      <c r="Z538" s="29">
        <f t="shared" si="318"/>
        <v>0</v>
      </c>
      <c r="AA538" s="26">
        <v>34894.91</v>
      </c>
      <c r="AB538" s="57"/>
      <c r="AC538" s="28"/>
      <c r="AD538" s="23">
        <v>34420</v>
      </c>
      <c r="AE538" s="29">
        <v>0</v>
      </c>
      <c r="AF538" s="29">
        <v>0</v>
      </c>
      <c r="AG538" s="29">
        <f t="shared" si="319"/>
        <v>34420</v>
      </c>
      <c r="AH538" s="29">
        <f t="shared" si="320"/>
        <v>474.9100000000035</v>
      </c>
      <c r="AI538" s="26">
        <f t="shared" si="321"/>
        <v>34894.91</v>
      </c>
      <c r="AJ538" s="63">
        <f t="shared" si="305"/>
        <v>0</v>
      </c>
    </row>
    <row r="539" spans="1:36" ht="63" customHeight="1">
      <c r="A539" s="86"/>
      <c r="B539" s="37" t="s">
        <v>169</v>
      </c>
      <c r="C539" s="26">
        <v>0</v>
      </c>
      <c r="D539" s="57"/>
      <c r="E539" s="28"/>
      <c r="F539" s="29">
        <v>0</v>
      </c>
      <c r="G539" s="29">
        <v>0</v>
      </c>
      <c r="H539" s="29">
        <v>0</v>
      </c>
      <c r="I539" s="29">
        <f t="shared" si="313"/>
        <v>0</v>
      </c>
      <c r="J539" s="29">
        <f t="shared" si="314"/>
        <v>0</v>
      </c>
      <c r="K539" s="26">
        <v>69132</v>
      </c>
      <c r="L539" s="57"/>
      <c r="M539" s="28"/>
      <c r="N539" s="29">
        <v>0</v>
      </c>
      <c r="O539" s="29">
        <v>0</v>
      </c>
      <c r="P539" s="29">
        <v>69132</v>
      </c>
      <c r="Q539" s="29">
        <f t="shared" si="315"/>
        <v>69132</v>
      </c>
      <c r="R539" s="29">
        <f t="shared" si="316"/>
        <v>0</v>
      </c>
      <c r="S539" s="26">
        <v>97693</v>
      </c>
      <c r="T539" s="57"/>
      <c r="U539" s="28"/>
      <c r="V539" s="29">
        <v>29730</v>
      </c>
      <c r="W539" s="29">
        <v>5548</v>
      </c>
      <c r="X539" s="29">
        <v>62415</v>
      </c>
      <c r="Y539" s="29">
        <f t="shared" si="317"/>
        <v>97693</v>
      </c>
      <c r="Z539" s="29">
        <f t="shared" si="318"/>
        <v>0</v>
      </c>
      <c r="AA539" s="26">
        <v>181288.2</v>
      </c>
      <c r="AB539" s="57"/>
      <c r="AC539" s="28"/>
      <c r="AD539" s="23">
        <v>20805</v>
      </c>
      <c r="AE539" s="29">
        <v>66358</v>
      </c>
      <c r="AF539" s="29">
        <v>87381</v>
      </c>
      <c r="AG539" s="29">
        <f t="shared" si="319"/>
        <v>174544</v>
      </c>
      <c r="AH539" s="29">
        <f t="shared" si="320"/>
        <v>6744.200000000012</v>
      </c>
      <c r="AI539" s="26">
        <f t="shared" si="321"/>
        <v>348113.2</v>
      </c>
      <c r="AJ539" s="63">
        <f t="shared" si="305"/>
        <v>87.38</v>
      </c>
    </row>
    <row r="540" spans="1:36" ht="35.25" customHeight="1">
      <c r="A540" s="86"/>
      <c r="B540" s="17" t="s">
        <v>18</v>
      </c>
      <c r="C540" s="20">
        <f aca="true" t="shared" si="322" ref="C540:AI540">C541+C542+C543+C544+C545+C546</f>
        <v>1334877.74</v>
      </c>
      <c r="D540" s="61">
        <f>D541+D542+D543+D544+D545+D546</f>
        <v>0</v>
      </c>
      <c r="E540" s="21">
        <f>E541+E542+E543+E544+E545+E546</f>
        <v>0</v>
      </c>
      <c r="F540" s="20">
        <f t="shared" si="322"/>
        <v>0</v>
      </c>
      <c r="G540" s="20">
        <f t="shared" si="322"/>
        <v>1267176.26</v>
      </c>
      <c r="H540" s="20">
        <f t="shared" si="322"/>
        <v>67701.48</v>
      </c>
      <c r="I540" s="20">
        <f t="shared" si="322"/>
        <v>1334877.74</v>
      </c>
      <c r="J540" s="20">
        <f t="shared" si="322"/>
        <v>0</v>
      </c>
      <c r="K540" s="20">
        <f t="shared" si="322"/>
        <v>1577478.6400000001</v>
      </c>
      <c r="L540" s="61">
        <f t="shared" si="322"/>
        <v>0</v>
      </c>
      <c r="M540" s="21">
        <f t="shared" si="322"/>
        <v>0</v>
      </c>
      <c r="N540" s="20">
        <f t="shared" si="322"/>
        <v>148107.4</v>
      </c>
      <c r="O540" s="20">
        <f t="shared" si="322"/>
        <v>1429371.2400000002</v>
      </c>
      <c r="P540" s="20">
        <f t="shared" si="322"/>
        <v>0</v>
      </c>
      <c r="Q540" s="20">
        <f t="shared" si="322"/>
        <v>1577478.6400000001</v>
      </c>
      <c r="R540" s="20">
        <f t="shared" si="322"/>
        <v>0</v>
      </c>
      <c r="S540" s="20">
        <f t="shared" si="322"/>
        <v>1239305.55</v>
      </c>
      <c r="T540" s="61">
        <f>T541+T542+T543+T544+T545+T546</f>
        <v>0</v>
      </c>
      <c r="U540" s="21">
        <f>U541+U542+U543+U544+U545+U546</f>
        <v>0</v>
      </c>
      <c r="V540" s="20">
        <f t="shared" si="322"/>
        <v>109372</v>
      </c>
      <c r="W540" s="20">
        <f t="shared" si="322"/>
        <v>555911</v>
      </c>
      <c r="X540" s="20">
        <f t="shared" si="322"/>
        <v>574022.55</v>
      </c>
      <c r="Y540" s="20">
        <f t="shared" si="322"/>
        <v>1239305.55</v>
      </c>
      <c r="Z540" s="20">
        <f t="shared" si="322"/>
        <v>0</v>
      </c>
      <c r="AA540" s="20">
        <f t="shared" si="322"/>
        <v>4091370.87</v>
      </c>
      <c r="AB540" s="61">
        <f t="shared" si="322"/>
        <v>0</v>
      </c>
      <c r="AC540" s="21">
        <f t="shared" si="322"/>
        <v>0</v>
      </c>
      <c r="AD540" s="33">
        <f t="shared" si="322"/>
        <v>718238.4</v>
      </c>
      <c r="AE540" s="20">
        <f t="shared" si="322"/>
        <v>1077626.2</v>
      </c>
      <c r="AF540" s="20">
        <f t="shared" si="322"/>
        <v>2170980.92</v>
      </c>
      <c r="AG540" s="20">
        <f t="shared" si="322"/>
        <v>3966845.52</v>
      </c>
      <c r="AH540" s="20">
        <f t="shared" si="322"/>
        <v>124525.3500000001</v>
      </c>
      <c r="AI540" s="20">
        <f t="shared" si="322"/>
        <v>8243032.799999999</v>
      </c>
      <c r="AJ540" s="63">
        <f t="shared" si="305"/>
        <v>2170.98</v>
      </c>
    </row>
    <row r="541" spans="1:36" ht="38.25" customHeight="1">
      <c r="A541" s="86"/>
      <c r="B541" s="37" t="s">
        <v>164</v>
      </c>
      <c r="C541" s="26">
        <v>30940</v>
      </c>
      <c r="D541" s="57"/>
      <c r="E541" s="28"/>
      <c r="F541" s="29">
        <v>0</v>
      </c>
      <c r="G541" s="29">
        <v>30940</v>
      </c>
      <c r="H541" s="29">
        <v>0</v>
      </c>
      <c r="I541" s="29">
        <f aca="true" t="shared" si="323" ref="I541:I546">F541+G541+H541</f>
        <v>30940</v>
      </c>
      <c r="J541" s="29">
        <f aca="true" t="shared" si="324" ref="J541:J546">C541-I541</f>
        <v>0</v>
      </c>
      <c r="K541" s="26">
        <v>46410</v>
      </c>
      <c r="L541" s="57"/>
      <c r="M541" s="28"/>
      <c r="N541" s="29">
        <v>30940</v>
      </c>
      <c r="O541" s="29">
        <v>15470</v>
      </c>
      <c r="P541" s="29">
        <v>0</v>
      </c>
      <c r="Q541" s="29">
        <f aca="true" t="shared" si="325" ref="Q541:Q546">N541+O541+P541</f>
        <v>46410</v>
      </c>
      <c r="R541" s="29">
        <f aca="true" t="shared" si="326" ref="R541:R546">K541-Q541</f>
        <v>0</v>
      </c>
      <c r="S541" s="26">
        <v>0</v>
      </c>
      <c r="T541" s="57"/>
      <c r="U541" s="28"/>
      <c r="V541" s="29">
        <v>0</v>
      </c>
      <c r="W541" s="29">
        <v>0</v>
      </c>
      <c r="X541" s="29">
        <v>0</v>
      </c>
      <c r="Y541" s="29">
        <f aca="true" t="shared" si="327" ref="Y541:Y546">V541+W541+X541</f>
        <v>0</v>
      </c>
      <c r="Z541" s="29">
        <f aca="true" t="shared" si="328" ref="Z541:Z546">S541-Y541</f>
        <v>0</v>
      </c>
      <c r="AA541" s="26">
        <v>88197.68</v>
      </c>
      <c r="AB541" s="57"/>
      <c r="AC541" s="28"/>
      <c r="AD541" s="23">
        <v>0</v>
      </c>
      <c r="AE541" s="29">
        <v>0</v>
      </c>
      <c r="AF541" s="29">
        <v>0</v>
      </c>
      <c r="AG541" s="29">
        <f aca="true" t="shared" si="329" ref="AG541:AG546">AD541+AE541+AF541</f>
        <v>0</v>
      </c>
      <c r="AH541" s="29">
        <f aca="true" t="shared" si="330" ref="AH541:AH546">AA541-AG541</f>
        <v>88197.68</v>
      </c>
      <c r="AI541" s="26">
        <f aca="true" t="shared" si="331" ref="AI541:AI546">C541+D541+K541+L541+S541+T541+AA541+AB541</f>
        <v>165547.68</v>
      </c>
      <c r="AJ541" s="63">
        <f t="shared" si="305"/>
        <v>0</v>
      </c>
    </row>
    <row r="542" spans="1:36" ht="48.75" customHeight="1">
      <c r="A542" s="86"/>
      <c r="B542" s="37" t="s">
        <v>165</v>
      </c>
      <c r="C542" s="26">
        <v>83490.4</v>
      </c>
      <c r="D542" s="57"/>
      <c r="E542" s="28"/>
      <c r="F542" s="29">
        <v>0</v>
      </c>
      <c r="G542" s="29">
        <v>83490.4</v>
      </c>
      <c r="H542" s="29">
        <v>0</v>
      </c>
      <c r="I542" s="29">
        <f t="shared" si="323"/>
        <v>83490.4</v>
      </c>
      <c r="J542" s="29">
        <f t="shared" si="324"/>
        <v>0</v>
      </c>
      <c r="K542" s="26">
        <v>30044.29</v>
      </c>
      <c r="L542" s="57"/>
      <c r="M542" s="28"/>
      <c r="N542" s="29">
        <v>0</v>
      </c>
      <c r="O542" s="29">
        <v>30044.29</v>
      </c>
      <c r="P542" s="29">
        <v>0</v>
      </c>
      <c r="Q542" s="29">
        <f t="shared" si="325"/>
        <v>30044.29</v>
      </c>
      <c r="R542" s="29">
        <f t="shared" si="326"/>
        <v>0</v>
      </c>
      <c r="S542" s="26">
        <v>116038</v>
      </c>
      <c r="T542" s="57"/>
      <c r="U542" s="28"/>
      <c r="V542" s="29">
        <v>53648</v>
      </c>
      <c r="W542" s="29">
        <v>0</v>
      </c>
      <c r="X542" s="29">
        <v>62390</v>
      </c>
      <c r="Y542" s="29">
        <f t="shared" si="327"/>
        <v>116038</v>
      </c>
      <c r="Z542" s="29">
        <f t="shared" si="328"/>
        <v>0</v>
      </c>
      <c r="AA542" s="26">
        <v>385815.84</v>
      </c>
      <c r="AB542" s="57"/>
      <c r="AC542" s="28"/>
      <c r="AD542" s="23">
        <v>60566.4</v>
      </c>
      <c r="AE542" s="29">
        <v>105711.2</v>
      </c>
      <c r="AF542" s="29">
        <v>209277</v>
      </c>
      <c r="AG542" s="29">
        <f t="shared" si="329"/>
        <v>375554.6</v>
      </c>
      <c r="AH542" s="29">
        <f t="shared" si="330"/>
        <v>10261.240000000049</v>
      </c>
      <c r="AI542" s="26">
        <f t="shared" si="331"/>
        <v>615388.53</v>
      </c>
      <c r="AJ542" s="63">
        <f t="shared" si="305"/>
        <v>209.28</v>
      </c>
    </row>
    <row r="543" spans="1:36" ht="50.25" customHeight="1">
      <c r="A543" s="86"/>
      <c r="B543" s="37" t="s">
        <v>166</v>
      </c>
      <c r="C543" s="26">
        <v>104148.8</v>
      </c>
      <c r="D543" s="57"/>
      <c r="E543" s="28"/>
      <c r="F543" s="29">
        <v>0</v>
      </c>
      <c r="G543" s="29">
        <v>104148.8</v>
      </c>
      <c r="H543" s="29">
        <v>0</v>
      </c>
      <c r="I543" s="29">
        <f t="shared" si="323"/>
        <v>104148.8</v>
      </c>
      <c r="J543" s="29">
        <f t="shared" si="324"/>
        <v>0</v>
      </c>
      <c r="K543" s="26">
        <v>123676.7</v>
      </c>
      <c r="L543" s="57"/>
      <c r="M543" s="28"/>
      <c r="N543" s="29">
        <v>117167.4</v>
      </c>
      <c r="O543" s="29">
        <v>6509.3</v>
      </c>
      <c r="P543" s="29">
        <v>0</v>
      </c>
      <c r="Q543" s="29">
        <f t="shared" si="325"/>
        <v>123676.7</v>
      </c>
      <c r="R543" s="29">
        <f t="shared" si="326"/>
        <v>0</v>
      </c>
      <c r="S543" s="26">
        <v>0</v>
      </c>
      <c r="T543" s="57"/>
      <c r="U543" s="28"/>
      <c r="V543" s="29">
        <v>0</v>
      </c>
      <c r="W543" s="29">
        <v>0</v>
      </c>
      <c r="X543" s="29">
        <v>0</v>
      </c>
      <c r="Y543" s="29">
        <f t="shared" si="327"/>
        <v>0</v>
      </c>
      <c r="Z543" s="29">
        <f t="shared" si="328"/>
        <v>0</v>
      </c>
      <c r="AA543" s="26">
        <v>402527.64</v>
      </c>
      <c r="AB543" s="57"/>
      <c r="AC543" s="28"/>
      <c r="AD543" s="23">
        <v>202390</v>
      </c>
      <c r="AE543" s="29">
        <v>98460</v>
      </c>
      <c r="AF543" s="29">
        <v>98460</v>
      </c>
      <c r="AG543" s="29">
        <f t="shared" si="329"/>
        <v>399310</v>
      </c>
      <c r="AH543" s="29">
        <f t="shared" si="330"/>
        <v>3217.640000000014</v>
      </c>
      <c r="AI543" s="26">
        <f t="shared" si="331"/>
        <v>630353.14</v>
      </c>
      <c r="AJ543" s="63">
        <f t="shared" si="305"/>
        <v>98.46</v>
      </c>
    </row>
    <row r="544" spans="1:36" ht="52.5" customHeight="1">
      <c r="A544" s="86"/>
      <c r="B544" s="37" t="s">
        <v>167</v>
      </c>
      <c r="C544" s="26">
        <v>999861.8</v>
      </c>
      <c r="D544" s="57"/>
      <c r="E544" s="28"/>
      <c r="F544" s="29">
        <v>0</v>
      </c>
      <c r="G544" s="29">
        <v>999861.8</v>
      </c>
      <c r="H544" s="29">
        <v>0</v>
      </c>
      <c r="I544" s="29">
        <f t="shared" si="323"/>
        <v>999861.8</v>
      </c>
      <c r="J544" s="29">
        <f t="shared" si="324"/>
        <v>0</v>
      </c>
      <c r="K544" s="26">
        <v>1212142.33</v>
      </c>
      <c r="L544" s="57"/>
      <c r="M544" s="28"/>
      <c r="N544" s="29">
        <v>0</v>
      </c>
      <c r="O544" s="29">
        <v>1212142.33</v>
      </c>
      <c r="P544" s="29">
        <v>0</v>
      </c>
      <c r="Q544" s="29">
        <f t="shared" si="325"/>
        <v>1212142.33</v>
      </c>
      <c r="R544" s="29">
        <f t="shared" si="326"/>
        <v>0</v>
      </c>
      <c r="S544" s="26">
        <v>955894.8</v>
      </c>
      <c r="T544" s="57"/>
      <c r="U544" s="28"/>
      <c r="V544" s="29">
        <v>0</v>
      </c>
      <c r="W544" s="29">
        <v>555911</v>
      </c>
      <c r="X544" s="29">
        <v>399983.8</v>
      </c>
      <c r="Y544" s="29">
        <f t="shared" si="327"/>
        <v>955894.8</v>
      </c>
      <c r="Z544" s="29">
        <f t="shared" si="328"/>
        <v>0</v>
      </c>
      <c r="AA544" s="26">
        <v>1855783.02</v>
      </c>
      <c r="AB544" s="57"/>
      <c r="AC544" s="28"/>
      <c r="AD544" s="23">
        <v>455282</v>
      </c>
      <c r="AE544" s="29">
        <v>500216</v>
      </c>
      <c r="AF544" s="29">
        <v>900284.92</v>
      </c>
      <c r="AG544" s="29">
        <f t="shared" si="329"/>
        <v>1855782.92</v>
      </c>
      <c r="AH544" s="29">
        <f t="shared" si="330"/>
        <v>0.10000000009313226</v>
      </c>
      <c r="AI544" s="26">
        <f t="shared" si="331"/>
        <v>5023681.949999999</v>
      </c>
      <c r="AJ544" s="63">
        <f t="shared" si="305"/>
        <v>900.28</v>
      </c>
    </row>
    <row r="545" spans="1:36" ht="73.5" customHeight="1">
      <c r="A545" s="86"/>
      <c r="B545" s="37" t="s">
        <v>168</v>
      </c>
      <c r="C545" s="26">
        <v>19404.14</v>
      </c>
      <c r="D545" s="57"/>
      <c r="E545" s="28"/>
      <c r="F545" s="29">
        <v>0</v>
      </c>
      <c r="G545" s="29">
        <v>19404.14</v>
      </c>
      <c r="H545" s="29">
        <v>0</v>
      </c>
      <c r="I545" s="29">
        <f t="shared" si="323"/>
        <v>19404.14</v>
      </c>
      <c r="J545" s="29">
        <f t="shared" si="324"/>
        <v>0</v>
      </c>
      <c r="K545" s="26">
        <v>21584.22</v>
      </c>
      <c r="L545" s="57"/>
      <c r="M545" s="28"/>
      <c r="N545" s="29">
        <v>0</v>
      </c>
      <c r="O545" s="29">
        <v>21584.22</v>
      </c>
      <c r="P545" s="29">
        <v>0</v>
      </c>
      <c r="Q545" s="29">
        <f t="shared" si="325"/>
        <v>21584.22</v>
      </c>
      <c r="R545" s="29">
        <f t="shared" si="326"/>
        <v>0</v>
      </c>
      <c r="S545" s="26">
        <v>54414</v>
      </c>
      <c r="T545" s="57"/>
      <c r="U545" s="28"/>
      <c r="V545" s="29">
        <v>36276</v>
      </c>
      <c r="W545" s="29">
        <v>0</v>
      </c>
      <c r="X545" s="29">
        <v>18138</v>
      </c>
      <c r="Y545" s="29">
        <f t="shared" si="327"/>
        <v>54414</v>
      </c>
      <c r="Z545" s="29">
        <f t="shared" si="328"/>
        <v>0</v>
      </c>
      <c r="AA545" s="26">
        <v>563227.34</v>
      </c>
      <c r="AB545" s="57"/>
      <c r="AC545" s="28"/>
      <c r="AD545" s="23">
        <v>0</v>
      </c>
      <c r="AE545" s="29">
        <v>181380</v>
      </c>
      <c r="AF545" s="29">
        <v>362760</v>
      </c>
      <c r="AG545" s="29">
        <f t="shared" si="329"/>
        <v>544140</v>
      </c>
      <c r="AH545" s="29">
        <f t="shared" si="330"/>
        <v>19087.339999999967</v>
      </c>
      <c r="AI545" s="26">
        <f t="shared" si="331"/>
        <v>658629.7</v>
      </c>
      <c r="AJ545" s="63">
        <f t="shared" si="305"/>
        <v>362.76</v>
      </c>
    </row>
    <row r="546" spans="1:36" ht="77.25" customHeight="1">
      <c r="A546" s="86"/>
      <c r="B546" s="37" t="s">
        <v>169</v>
      </c>
      <c r="C546" s="26">
        <v>97032.59999999999</v>
      </c>
      <c r="D546" s="57"/>
      <c r="E546" s="28"/>
      <c r="F546" s="29">
        <v>0</v>
      </c>
      <c r="G546" s="29">
        <v>29331.12</v>
      </c>
      <c r="H546" s="29">
        <v>67701.48</v>
      </c>
      <c r="I546" s="29">
        <f t="shared" si="323"/>
        <v>97032.59999999999</v>
      </c>
      <c r="J546" s="29">
        <f t="shared" si="324"/>
        <v>0</v>
      </c>
      <c r="K546" s="30">
        <v>143621.1</v>
      </c>
      <c r="L546" s="57"/>
      <c r="M546" s="28"/>
      <c r="N546" s="29">
        <v>0</v>
      </c>
      <c r="O546" s="29">
        <v>143621.1</v>
      </c>
      <c r="P546" s="29">
        <v>0</v>
      </c>
      <c r="Q546" s="29">
        <f t="shared" si="325"/>
        <v>143621.1</v>
      </c>
      <c r="R546" s="29">
        <f t="shared" si="326"/>
        <v>0</v>
      </c>
      <c r="S546" s="26">
        <v>112958.75</v>
      </c>
      <c r="T546" s="57"/>
      <c r="U546" s="28"/>
      <c r="V546" s="29">
        <v>19448</v>
      </c>
      <c r="W546" s="29">
        <v>0</v>
      </c>
      <c r="X546" s="29">
        <v>93510.75</v>
      </c>
      <c r="Y546" s="29">
        <f t="shared" si="327"/>
        <v>112958.75</v>
      </c>
      <c r="Z546" s="29">
        <f t="shared" si="328"/>
        <v>0</v>
      </c>
      <c r="AA546" s="26">
        <v>795819.35</v>
      </c>
      <c r="AB546" s="57"/>
      <c r="AC546" s="28"/>
      <c r="AD546" s="23">
        <v>0</v>
      </c>
      <c r="AE546" s="29">
        <v>191859</v>
      </c>
      <c r="AF546" s="29">
        <v>600199</v>
      </c>
      <c r="AG546" s="29">
        <f t="shared" si="329"/>
        <v>792058</v>
      </c>
      <c r="AH546" s="29">
        <f t="shared" si="330"/>
        <v>3761.3499999999767</v>
      </c>
      <c r="AI546" s="26">
        <f t="shared" si="331"/>
        <v>1149431.8</v>
      </c>
      <c r="AJ546" s="63">
        <f t="shared" si="305"/>
        <v>600.2</v>
      </c>
    </row>
    <row r="547" spans="1:36" ht="35.25" customHeight="1">
      <c r="A547" s="86"/>
      <c r="B547" s="17" t="s">
        <v>35</v>
      </c>
      <c r="C547" s="20">
        <f aca="true" t="shared" si="332" ref="C547:AI547">C548+C549+C550+C551+C552+C553</f>
        <v>0</v>
      </c>
      <c r="D547" s="61">
        <f>D548+D549+D550+D551+D552+D553</f>
        <v>0</v>
      </c>
      <c r="E547" s="21">
        <f>E548+E549+E550+E551+E552+E553</f>
        <v>0</v>
      </c>
      <c r="F547" s="20">
        <f t="shared" si="332"/>
        <v>0</v>
      </c>
      <c r="G547" s="20">
        <f t="shared" si="332"/>
        <v>0</v>
      </c>
      <c r="H547" s="20">
        <f t="shared" si="332"/>
        <v>0</v>
      </c>
      <c r="I547" s="20">
        <f t="shared" si="332"/>
        <v>0</v>
      </c>
      <c r="J547" s="20">
        <f t="shared" si="332"/>
        <v>0</v>
      </c>
      <c r="K547" s="20">
        <f t="shared" si="332"/>
        <v>701164.6600000001</v>
      </c>
      <c r="L547" s="61">
        <f t="shared" si="332"/>
        <v>0</v>
      </c>
      <c r="M547" s="21">
        <f t="shared" si="332"/>
        <v>0</v>
      </c>
      <c r="N547" s="20">
        <f t="shared" si="332"/>
        <v>701164.6600000001</v>
      </c>
      <c r="O547" s="20">
        <f t="shared" si="332"/>
        <v>0</v>
      </c>
      <c r="P547" s="20">
        <f t="shared" si="332"/>
        <v>0</v>
      </c>
      <c r="Q547" s="20">
        <f t="shared" si="332"/>
        <v>701164.6600000001</v>
      </c>
      <c r="R547" s="20">
        <f t="shared" si="332"/>
        <v>0</v>
      </c>
      <c r="S547" s="20">
        <f t="shared" si="332"/>
        <v>514124</v>
      </c>
      <c r="T547" s="61">
        <f>T548+T549+T550+T551+T552+T553</f>
        <v>0</v>
      </c>
      <c r="U547" s="21">
        <f>U548+U549+U550+U551+U552+U553</f>
        <v>0</v>
      </c>
      <c r="V547" s="20">
        <f t="shared" si="332"/>
        <v>0</v>
      </c>
      <c r="W547" s="20">
        <f t="shared" si="332"/>
        <v>279817</v>
      </c>
      <c r="X547" s="20">
        <f t="shared" si="332"/>
        <v>234307</v>
      </c>
      <c r="Y547" s="20">
        <f t="shared" si="332"/>
        <v>514124</v>
      </c>
      <c r="Z547" s="20">
        <f t="shared" si="332"/>
        <v>0</v>
      </c>
      <c r="AA547" s="20">
        <f t="shared" si="332"/>
        <v>1818154.3900000001</v>
      </c>
      <c r="AB547" s="61">
        <f t="shared" si="332"/>
        <v>0</v>
      </c>
      <c r="AC547" s="21">
        <f t="shared" si="332"/>
        <v>0</v>
      </c>
      <c r="AD547" s="33">
        <f t="shared" si="332"/>
        <v>168458</v>
      </c>
      <c r="AE547" s="20">
        <f t="shared" si="332"/>
        <v>678714</v>
      </c>
      <c r="AF547" s="20">
        <f t="shared" si="332"/>
        <v>763506</v>
      </c>
      <c r="AG547" s="20">
        <f t="shared" si="332"/>
        <v>1610678</v>
      </c>
      <c r="AH547" s="20">
        <f t="shared" si="332"/>
        <v>207476.38999999998</v>
      </c>
      <c r="AI547" s="20">
        <f t="shared" si="332"/>
        <v>3033443.0500000003</v>
      </c>
      <c r="AJ547" s="63">
        <f t="shared" si="305"/>
        <v>763.51</v>
      </c>
    </row>
    <row r="548" spans="1:36" ht="38.25" customHeight="1">
      <c r="A548" s="86"/>
      <c r="B548" s="37" t="s">
        <v>164</v>
      </c>
      <c r="C548" s="26">
        <v>0</v>
      </c>
      <c r="D548" s="57"/>
      <c r="E548" s="28"/>
      <c r="F548" s="29">
        <v>0</v>
      </c>
      <c r="G548" s="29">
        <v>0</v>
      </c>
      <c r="H548" s="29">
        <v>0</v>
      </c>
      <c r="I548" s="29">
        <f aca="true" t="shared" si="333" ref="I548:I553">F548+G548+H548</f>
        <v>0</v>
      </c>
      <c r="J548" s="29">
        <f aca="true" t="shared" si="334" ref="J548:J553">C548-I548</f>
        <v>0</v>
      </c>
      <c r="K548" s="26">
        <v>48968.5</v>
      </c>
      <c r="L548" s="57"/>
      <c r="M548" s="28"/>
      <c r="N548" s="29">
        <v>48968.5</v>
      </c>
      <c r="O548" s="29">
        <v>0</v>
      </c>
      <c r="P548" s="29">
        <v>0</v>
      </c>
      <c r="Q548" s="29">
        <f aca="true" t="shared" si="335" ref="Q548:Q553">N548+O548+P548</f>
        <v>48968.5</v>
      </c>
      <c r="R548" s="29">
        <f aca="true" t="shared" si="336" ref="R548:R553">K548-Q548</f>
        <v>0</v>
      </c>
      <c r="S548" s="26">
        <v>0</v>
      </c>
      <c r="T548" s="57"/>
      <c r="U548" s="28"/>
      <c r="V548" s="29">
        <v>0</v>
      </c>
      <c r="W548" s="29">
        <v>0</v>
      </c>
      <c r="X548" s="29">
        <v>0</v>
      </c>
      <c r="Y548" s="29">
        <f aca="true" t="shared" si="337" ref="Y548:Y553">V548+W548+X548</f>
        <v>0</v>
      </c>
      <c r="Z548" s="29">
        <f aca="true" t="shared" si="338" ref="Z548:Z553">S548-Y548</f>
        <v>0</v>
      </c>
      <c r="AA548" s="26">
        <v>87525.87</v>
      </c>
      <c r="AB548" s="57"/>
      <c r="AC548" s="28"/>
      <c r="AD548" s="23">
        <v>8230</v>
      </c>
      <c r="AE548" s="29">
        <v>41150</v>
      </c>
      <c r="AF548" s="29">
        <v>32920</v>
      </c>
      <c r="AG548" s="29">
        <f aca="true" t="shared" si="339" ref="AG548:AG553">AD548+AE548+AF548</f>
        <v>82300</v>
      </c>
      <c r="AH548" s="29">
        <f aca="true" t="shared" si="340" ref="AH548:AH553">AA548-AG548</f>
        <v>5225.869999999995</v>
      </c>
      <c r="AI548" s="26">
        <f aca="true" t="shared" si="341" ref="AI548:AI553">C548+D548+K548+L548+S548+T548+AA548+AB548</f>
        <v>136494.37</v>
      </c>
      <c r="AJ548" s="63">
        <f t="shared" si="305"/>
        <v>32.92</v>
      </c>
    </row>
    <row r="549" spans="1:36" ht="48.75" customHeight="1">
      <c r="A549" s="86"/>
      <c r="B549" s="37" t="s">
        <v>165</v>
      </c>
      <c r="C549" s="26">
        <v>0</v>
      </c>
      <c r="D549" s="57"/>
      <c r="E549" s="28"/>
      <c r="F549" s="29">
        <v>0</v>
      </c>
      <c r="G549" s="29">
        <v>0</v>
      </c>
      <c r="H549" s="29">
        <v>0</v>
      </c>
      <c r="I549" s="29">
        <f t="shared" si="333"/>
        <v>0</v>
      </c>
      <c r="J549" s="29">
        <f t="shared" si="334"/>
        <v>0</v>
      </c>
      <c r="K549" s="26">
        <v>21039.2</v>
      </c>
      <c r="L549" s="57"/>
      <c r="M549" s="28"/>
      <c r="N549" s="29">
        <v>21039.2</v>
      </c>
      <c r="O549" s="29">
        <v>0</v>
      </c>
      <c r="P549" s="29">
        <v>0</v>
      </c>
      <c r="Q549" s="29">
        <f t="shared" si="335"/>
        <v>21039.2</v>
      </c>
      <c r="R549" s="29">
        <f t="shared" si="336"/>
        <v>0</v>
      </c>
      <c r="S549" s="26">
        <v>11050</v>
      </c>
      <c r="T549" s="57"/>
      <c r="U549" s="28"/>
      <c r="V549" s="29">
        <v>0</v>
      </c>
      <c r="W549" s="29">
        <v>2652</v>
      </c>
      <c r="X549" s="29">
        <v>8398</v>
      </c>
      <c r="Y549" s="29">
        <f t="shared" si="337"/>
        <v>11050</v>
      </c>
      <c r="Z549" s="29">
        <f t="shared" si="338"/>
        <v>0</v>
      </c>
      <c r="AA549" s="26">
        <v>76727.81</v>
      </c>
      <c r="AB549" s="57"/>
      <c r="AC549" s="28"/>
      <c r="AD549" s="23">
        <v>0</v>
      </c>
      <c r="AE549" s="29">
        <v>66300</v>
      </c>
      <c r="AF549" s="29">
        <v>10166</v>
      </c>
      <c r="AG549" s="29">
        <f t="shared" si="339"/>
        <v>76466</v>
      </c>
      <c r="AH549" s="29">
        <f t="shared" si="340"/>
        <v>261.8099999999977</v>
      </c>
      <c r="AI549" s="26">
        <f t="shared" si="341"/>
        <v>108817.01</v>
      </c>
      <c r="AJ549" s="63">
        <f t="shared" si="305"/>
        <v>10.17</v>
      </c>
    </row>
    <row r="550" spans="1:36" ht="50.25" customHeight="1">
      <c r="A550" s="86"/>
      <c r="B550" s="37" t="s">
        <v>166</v>
      </c>
      <c r="C550" s="26">
        <v>0</v>
      </c>
      <c r="D550" s="57"/>
      <c r="E550" s="28"/>
      <c r="F550" s="29">
        <v>0</v>
      </c>
      <c r="G550" s="29">
        <v>0</v>
      </c>
      <c r="H550" s="29">
        <v>0</v>
      </c>
      <c r="I550" s="29">
        <f t="shared" si="333"/>
        <v>0</v>
      </c>
      <c r="J550" s="29">
        <f t="shared" si="334"/>
        <v>0</v>
      </c>
      <c r="K550" s="26">
        <v>193494</v>
      </c>
      <c r="L550" s="57"/>
      <c r="M550" s="28"/>
      <c r="N550" s="29">
        <v>193494</v>
      </c>
      <c r="O550" s="29">
        <v>0</v>
      </c>
      <c r="P550" s="29">
        <v>0</v>
      </c>
      <c r="Q550" s="29">
        <f t="shared" si="335"/>
        <v>193494</v>
      </c>
      <c r="R550" s="29">
        <f t="shared" si="336"/>
        <v>0</v>
      </c>
      <c r="S550" s="26">
        <v>0</v>
      </c>
      <c r="T550" s="57"/>
      <c r="U550" s="28"/>
      <c r="V550" s="29">
        <v>0</v>
      </c>
      <c r="W550" s="29">
        <v>0</v>
      </c>
      <c r="X550" s="29">
        <v>0</v>
      </c>
      <c r="Y550" s="29">
        <f t="shared" si="337"/>
        <v>0</v>
      </c>
      <c r="Z550" s="29">
        <f t="shared" si="338"/>
        <v>0</v>
      </c>
      <c r="AA550" s="26">
        <v>200005.75</v>
      </c>
      <c r="AB550" s="57"/>
      <c r="AC550" s="28"/>
      <c r="AD550" s="23">
        <v>0</v>
      </c>
      <c r="AE550" s="29">
        <v>195120</v>
      </c>
      <c r="AF550" s="29">
        <v>0</v>
      </c>
      <c r="AG550" s="29">
        <f t="shared" si="339"/>
        <v>195120</v>
      </c>
      <c r="AH550" s="29">
        <f t="shared" si="340"/>
        <v>4885.75</v>
      </c>
      <c r="AI550" s="26">
        <f t="shared" si="341"/>
        <v>393499.75</v>
      </c>
      <c r="AJ550" s="63">
        <f t="shared" si="305"/>
        <v>0</v>
      </c>
    </row>
    <row r="551" spans="1:36" ht="52.5" customHeight="1">
      <c r="A551" s="86"/>
      <c r="B551" s="37" t="s">
        <v>167</v>
      </c>
      <c r="C551" s="26">
        <v>0</v>
      </c>
      <c r="D551" s="57"/>
      <c r="E551" s="28"/>
      <c r="F551" s="29">
        <v>0</v>
      </c>
      <c r="G551" s="29">
        <v>0</v>
      </c>
      <c r="H551" s="29">
        <v>0</v>
      </c>
      <c r="I551" s="29">
        <f t="shared" si="333"/>
        <v>0</v>
      </c>
      <c r="J551" s="29">
        <f t="shared" si="334"/>
        <v>0</v>
      </c>
      <c r="K551" s="26">
        <v>390629.4</v>
      </c>
      <c r="L551" s="57"/>
      <c r="M551" s="28"/>
      <c r="N551" s="29">
        <v>390629.4</v>
      </c>
      <c r="O551" s="29">
        <v>0</v>
      </c>
      <c r="P551" s="29">
        <v>0</v>
      </c>
      <c r="Q551" s="29">
        <f t="shared" si="335"/>
        <v>390629.4</v>
      </c>
      <c r="R551" s="29">
        <f t="shared" si="336"/>
        <v>0</v>
      </c>
      <c r="S551" s="26">
        <v>475787</v>
      </c>
      <c r="T551" s="57"/>
      <c r="U551" s="28"/>
      <c r="V551" s="29">
        <v>0</v>
      </c>
      <c r="W551" s="29">
        <v>269640</v>
      </c>
      <c r="X551" s="29">
        <v>206147</v>
      </c>
      <c r="Y551" s="29">
        <f t="shared" si="337"/>
        <v>475787</v>
      </c>
      <c r="Z551" s="29">
        <f t="shared" si="338"/>
        <v>0</v>
      </c>
      <c r="AA551" s="26">
        <v>956405.13</v>
      </c>
      <c r="AB551" s="57"/>
      <c r="AC551" s="28"/>
      <c r="AD551" s="23">
        <v>160228</v>
      </c>
      <c r="AE551" s="29">
        <v>376144</v>
      </c>
      <c r="AF551" s="29">
        <v>419122</v>
      </c>
      <c r="AG551" s="29">
        <f t="shared" si="339"/>
        <v>955494</v>
      </c>
      <c r="AH551" s="29">
        <f t="shared" si="340"/>
        <v>911.1300000000047</v>
      </c>
      <c r="AI551" s="26">
        <f t="shared" si="341"/>
        <v>1822821.53</v>
      </c>
      <c r="AJ551" s="63">
        <f t="shared" si="305"/>
        <v>419.12</v>
      </c>
    </row>
    <row r="552" spans="1:36" ht="63.75" customHeight="1">
      <c r="A552" s="86"/>
      <c r="B552" s="37" t="s">
        <v>168</v>
      </c>
      <c r="C552" s="26">
        <v>0</v>
      </c>
      <c r="D552" s="57"/>
      <c r="E552" s="28"/>
      <c r="F552" s="29">
        <v>0</v>
      </c>
      <c r="G552" s="29">
        <v>0</v>
      </c>
      <c r="H552" s="29">
        <v>0</v>
      </c>
      <c r="I552" s="29">
        <f t="shared" si="333"/>
        <v>0</v>
      </c>
      <c r="J552" s="29">
        <f t="shared" si="334"/>
        <v>0</v>
      </c>
      <c r="K552" s="26">
        <v>47033.56</v>
      </c>
      <c r="L552" s="57"/>
      <c r="M552" s="28"/>
      <c r="N552" s="29">
        <v>47033.56</v>
      </c>
      <c r="O552" s="29">
        <v>0</v>
      </c>
      <c r="P552" s="29">
        <v>0</v>
      </c>
      <c r="Q552" s="29">
        <f t="shared" si="335"/>
        <v>47033.56</v>
      </c>
      <c r="R552" s="29">
        <f t="shared" si="336"/>
        <v>0</v>
      </c>
      <c r="S552" s="26">
        <v>19762</v>
      </c>
      <c r="T552" s="57"/>
      <c r="U552" s="28"/>
      <c r="V552" s="29">
        <v>0</v>
      </c>
      <c r="W552" s="29">
        <v>0</v>
      </c>
      <c r="X552" s="29">
        <v>19762</v>
      </c>
      <c r="Y552" s="29">
        <f t="shared" si="337"/>
        <v>19762</v>
      </c>
      <c r="Z552" s="29">
        <f t="shared" si="338"/>
        <v>0</v>
      </c>
      <c r="AA552" s="26">
        <v>197489.83</v>
      </c>
      <c r="AB552" s="57"/>
      <c r="AC552" s="28"/>
      <c r="AD552" s="23">
        <v>0</v>
      </c>
      <c r="AE552" s="29">
        <v>0</v>
      </c>
      <c r="AF552" s="29">
        <v>177858</v>
      </c>
      <c r="AG552" s="29">
        <f t="shared" si="339"/>
        <v>177858</v>
      </c>
      <c r="AH552" s="29">
        <f t="shared" si="340"/>
        <v>19631.829999999987</v>
      </c>
      <c r="AI552" s="26">
        <f t="shared" si="341"/>
        <v>264285.39</v>
      </c>
      <c r="AJ552" s="63">
        <f t="shared" si="305"/>
        <v>177.86</v>
      </c>
    </row>
    <row r="553" spans="1:36" ht="63" customHeight="1">
      <c r="A553" s="86"/>
      <c r="B553" s="37" t="s">
        <v>169</v>
      </c>
      <c r="C553" s="26">
        <v>0</v>
      </c>
      <c r="D553" s="57"/>
      <c r="E553" s="28"/>
      <c r="F553" s="29">
        <v>0</v>
      </c>
      <c r="G553" s="29">
        <v>0</v>
      </c>
      <c r="H553" s="29">
        <v>0</v>
      </c>
      <c r="I553" s="29">
        <f t="shared" si="333"/>
        <v>0</v>
      </c>
      <c r="J553" s="29">
        <f t="shared" si="334"/>
        <v>0</v>
      </c>
      <c r="K553" s="26">
        <v>0</v>
      </c>
      <c r="L553" s="57"/>
      <c r="M553" s="28"/>
      <c r="N553" s="29">
        <v>0</v>
      </c>
      <c r="O553" s="29">
        <v>0</v>
      </c>
      <c r="P553" s="29">
        <v>0</v>
      </c>
      <c r="Q553" s="29">
        <f t="shared" si="335"/>
        <v>0</v>
      </c>
      <c r="R553" s="29">
        <f t="shared" si="336"/>
        <v>0</v>
      </c>
      <c r="S553" s="26">
        <v>7525</v>
      </c>
      <c r="T553" s="57"/>
      <c r="U553" s="28"/>
      <c r="V553" s="29">
        <v>0</v>
      </c>
      <c r="W553" s="29">
        <v>7525</v>
      </c>
      <c r="X553" s="29">
        <v>0</v>
      </c>
      <c r="Y553" s="29">
        <f t="shared" si="337"/>
        <v>7525</v>
      </c>
      <c r="Z553" s="29">
        <f t="shared" si="338"/>
        <v>0</v>
      </c>
      <c r="AA553" s="26">
        <v>300000</v>
      </c>
      <c r="AB553" s="57"/>
      <c r="AC553" s="28"/>
      <c r="AD553" s="23">
        <v>0</v>
      </c>
      <c r="AE553" s="29">
        <v>0</v>
      </c>
      <c r="AF553" s="29">
        <v>123440</v>
      </c>
      <c r="AG553" s="29">
        <f t="shared" si="339"/>
        <v>123440</v>
      </c>
      <c r="AH553" s="29">
        <f t="shared" si="340"/>
        <v>176560</v>
      </c>
      <c r="AI553" s="26">
        <f t="shared" si="341"/>
        <v>307525</v>
      </c>
      <c r="AJ553" s="63">
        <f t="shared" si="305"/>
        <v>123.44</v>
      </c>
    </row>
    <row r="554" spans="1:36" ht="48.75" customHeight="1">
      <c r="A554" s="87"/>
      <c r="B554" s="17" t="s">
        <v>7</v>
      </c>
      <c r="C554" s="34">
        <f>C533+C540+C547</f>
        <v>1959686.53</v>
      </c>
      <c r="D554" s="61">
        <f>D533+D540+D547</f>
        <v>0</v>
      </c>
      <c r="E554" s="21">
        <f>E533+E540+E547</f>
        <v>0</v>
      </c>
      <c r="F554" s="34">
        <f aca="true" t="shared" si="342" ref="F554:AI554">F533+F540+F547</f>
        <v>342435.11</v>
      </c>
      <c r="G554" s="34">
        <f t="shared" si="342"/>
        <v>1323090.08</v>
      </c>
      <c r="H554" s="34">
        <f t="shared" si="342"/>
        <v>294161.33999999997</v>
      </c>
      <c r="I554" s="34">
        <f t="shared" si="342"/>
        <v>1959686.53</v>
      </c>
      <c r="J554" s="34">
        <f t="shared" si="342"/>
        <v>0</v>
      </c>
      <c r="K554" s="34">
        <f t="shared" si="342"/>
        <v>2983932.9800000004</v>
      </c>
      <c r="L554" s="61">
        <f>L533+L540+L547</f>
        <v>0</v>
      </c>
      <c r="M554" s="21">
        <f>M533+M540+M547</f>
        <v>0</v>
      </c>
      <c r="N554" s="34">
        <f t="shared" si="342"/>
        <v>849272.0600000002</v>
      </c>
      <c r="O554" s="34">
        <f t="shared" si="342"/>
        <v>1984768.5200000003</v>
      </c>
      <c r="P554" s="34">
        <f t="shared" si="342"/>
        <v>149892.4</v>
      </c>
      <c r="Q554" s="34">
        <f t="shared" si="342"/>
        <v>2983932.9800000004</v>
      </c>
      <c r="R554" s="34">
        <f t="shared" si="342"/>
        <v>0</v>
      </c>
      <c r="S554" s="34">
        <f t="shared" si="342"/>
        <v>4244308.85</v>
      </c>
      <c r="T554" s="61">
        <f>T533+T540+T547</f>
        <v>0</v>
      </c>
      <c r="U554" s="21">
        <f>U533+U540+U547</f>
        <v>0</v>
      </c>
      <c r="V554" s="34">
        <f t="shared" si="342"/>
        <v>952276.8</v>
      </c>
      <c r="W554" s="34">
        <f t="shared" si="342"/>
        <v>1771874.6</v>
      </c>
      <c r="X554" s="34">
        <f t="shared" si="342"/>
        <v>1520157.4500000002</v>
      </c>
      <c r="Y554" s="34">
        <f t="shared" si="342"/>
        <v>4244308.85</v>
      </c>
      <c r="Z554" s="34">
        <f t="shared" si="342"/>
        <v>0</v>
      </c>
      <c r="AA554" s="34">
        <f t="shared" si="342"/>
        <v>8140221.640000001</v>
      </c>
      <c r="AB554" s="61">
        <f>AB533+AB540+AB547</f>
        <v>0</v>
      </c>
      <c r="AC554" s="21">
        <f>AC533+AC540+AC547</f>
        <v>0</v>
      </c>
      <c r="AD554" s="33">
        <f t="shared" si="342"/>
        <v>1648268.2000000002</v>
      </c>
      <c r="AE554" s="34">
        <f t="shared" si="342"/>
        <v>2564371.8</v>
      </c>
      <c r="AF554" s="34">
        <f t="shared" si="342"/>
        <v>3583679.3</v>
      </c>
      <c r="AG554" s="34">
        <f t="shared" si="342"/>
        <v>7796319.300000001</v>
      </c>
      <c r="AH554" s="34">
        <f t="shared" si="342"/>
        <v>343902.34</v>
      </c>
      <c r="AI554" s="34">
        <f t="shared" si="342"/>
        <v>17328150</v>
      </c>
      <c r="AJ554" s="65">
        <f t="shared" si="305"/>
        <v>3583.68</v>
      </c>
    </row>
    <row r="555" spans="1:36" ht="27.75" customHeight="1">
      <c r="A555" s="79" t="s">
        <v>207</v>
      </c>
      <c r="B555" s="37" t="s">
        <v>129</v>
      </c>
      <c r="C555" s="26">
        <v>0</v>
      </c>
      <c r="D555" s="57"/>
      <c r="E555" s="28"/>
      <c r="F555" s="29">
        <v>0</v>
      </c>
      <c r="G555" s="29">
        <v>0</v>
      </c>
      <c r="H555" s="29">
        <v>0</v>
      </c>
      <c r="I555" s="29">
        <f>F555+G555+H555</f>
        <v>0</v>
      </c>
      <c r="J555" s="29">
        <f>C555-I555</f>
        <v>0</v>
      </c>
      <c r="K555" s="26">
        <v>0</v>
      </c>
      <c r="L555" s="57"/>
      <c r="M555" s="28"/>
      <c r="N555" s="29">
        <v>0</v>
      </c>
      <c r="O555" s="29">
        <v>0</v>
      </c>
      <c r="P555" s="29">
        <v>0</v>
      </c>
      <c r="Q555" s="29">
        <f>N555+O555+P555</f>
        <v>0</v>
      </c>
      <c r="R555" s="29">
        <f>K555-Q555</f>
        <v>0</v>
      </c>
      <c r="S555" s="26">
        <v>0</v>
      </c>
      <c r="T555" s="57"/>
      <c r="U555" s="28"/>
      <c r="V555" s="29">
        <v>0</v>
      </c>
      <c r="W555" s="29">
        <v>0</v>
      </c>
      <c r="X555" s="29">
        <v>0</v>
      </c>
      <c r="Y555" s="29">
        <f>V555+W555+X555</f>
        <v>0</v>
      </c>
      <c r="Z555" s="29">
        <f>S555-Y555</f>
        <v>0</v>
      </c>
      <c r="AA555" s="26">
        <v>0</v>
      </c>
      <c r="AB555" s="57"/>
      <c r="AC555" s="28"/>
      <c r="AD555" s="23">
        <v>0</v>
      </c>
      <c r="AE555" s="29">
        <v>0</v>
      </c>
      <c r="AF555" s="29">
        <v>0</v>
      </c>
      <c r="AG555" s="29">
        <f>AD555+AE555+AF555</f>
        <v>0</v>
      </c>
      <c r="AH555" s="29">
        <f>AA555-AG555</f>
        <v>0</v>
      </c>
      <c r="AI555" s="26">
        <f>C555+D555+K555+L555+S555+T555+AA555+AB555</f>
        <v>0</v>
      </c>
      <c r="AJ555" s="63">
        <f t="shared" si="305"/>
        <v>0</v>
      </c>
    </row>
    <row r="556" spans="1:36" ht="34.5" customHeight="1">
      <c r="A556" s="80"/>
      <c r="B556" s="37" t="s">
        <v>35</v>
      </c>
      <c r="C556" s="26">
        <v>33166</v>
      </c>
      <c r="D556" s="57"/>
      <c r="E556" s="28"/>
      <c r="F556" s="29">
        <v>20812</v>
      </c>
      <c r="G556" s="29">
        <v>0</v>
      </c>
      <c r="H556" s="29">
        <v>12354</v>
      </c>
      <c r="I556" s="29">
        <f>F556+G556+H556</f>
        <v>33166</v>
      </c>
      <c r="J556" s="29">
        <f>C556-I556</f>
        <v>0</v>
      </c>
      <c r="K556" s="26">
        <v>28865.02</v>
      </c>
      <c r="L556" s="57"/>
      <c r="M556" s="28"/>
      <c r="N556" s="29">
        <v>0</v>
      </c>
      <c r="O556" s="29">
        <v>12262.5</v>
      </c>
      <c r="P556" s="29">
        <v>16602.52</v>
      </c>
      <c r="Q556" s="29">
        <f>N556+O556+P556</f>
        <v>28865.02</v>
      </c>
      <c r="R556" s="29">
        <f>K556-Q556</f>
        <v>0</v>
      </c>
      <c r="S556" s="26">
        <v>14750</v>
      </c>
      <c r="T556" s="57"/>
      <c r="U556" s="28"/>
      <c r="V556" s="31">
        <v>0</v>
      </c>
      <c r="W556" s="29">
        <v>0</v>
      </c>
      <c r="X556" s="29">
        <v>14750</v>
      </c>
      <c r="Y556" s="29">
        <f>V556+W556+X556</f>
        <v>14750</v>
      </c>
      <c r="Z556" s="29">
        <f>S556-Y556</f>
        <v>0</v>
      </c>
      <c r="AA556" s="26">
        <v>25666.210000000003</v>
      </c>
      <c r="AB556" s="57"/>
      <c r="AC556" s="28"/>
      <c r="AD556" s="23">
        <v>2700</v>
      </c>
      <c r="AE556" s="29">
        <v>14100</v>
      </c>
      <c r="AF556" s="29">
        <v>8600</v>
      </c>
      <c r="AG556" s="29">
        <f>AD556+AE556+AF556</f>
        <v>25400</v>
      </c>
      <c r="AH556" s="29">
        <f>AA556-AG556</f>
        <v>266.21000000000276</v>
      </c>
      <c r="AI556" s="26">
        <f>C556+D556+K556+L556+S556+T556+AA556+AB556</f>
        <v>102447.23000000001</v>
      </c>
      <c r="AJ556" s="63">
        <f t="shared" si="305"/>
        <v>8.6</v>
      </c>
    </row>
    <row r="557" spans="1:36" ht="27.75" customHeight="1">
      <c r="A557" s="80"/>
      <c r="B557" s="37" t="s">
        <v>23</v>
      </c>
      <c r="C557" s="26">
        <v>3433.5</v>
      </c>
      <c r="D557" s="57"/>
      <c r="E557" s="28"/>
      <c r="F557" s="29">
        <v>1962</v>
      </c>
      <c r="G557" s="29">
        <v>0</v>
      </c>
      <c r="H557" s="29">
        <v>1471.5</v>
      </c>
      <c r="I557" s="29">
        <f>F557+G557+H557</f>
        <v>3433.5</v>
      </c>
      <c r="J557" s="29">
        <f>C557-I557</f>
        <v>0</v>
      </c>
      <c r="K557" s="26">
        <v>5787.9</v>
      </c>
      <c r="L557" s="57"/>
      <c r="M557" s="28"/>
      <c r="N557" s="29">
        <v>5787.9</v>
      </c>
      <c r="O557" s="29">
        <v>0</v>
      </c>
      <c r="P557" s="29">
        <v>0</v>
      </c>
      <c r="Q557" s="29">
        <f>N557+O557+P557</f>
        <v>5787.9</v>
      </c>
      <c r="R557" s="29">
        <f>K557-Q557</f>
        <v>0</v>
      </c>
      <c r="S557" s="26">
        <v>13800</v>
      </c>
      <c r="T557" s="57"/>
      <c r="U557" s="28"/>
      <c r="V557" s="29">
        <v>5100</v>
      </c>
      <c r="W557" s="29">
        <v>8700</v>
      </c>
      <c r="X557" s="29">
        <v>0</v>
      </c>
      <c r="Y557" s="29">
        <f>V557+W557+X557</f>
        <v>13800</v>
      </c>
      <c r="Z557" s="29">
        <f>S557-Y557</f>
        <v>0</v>
      </c>
      <c r="AA557" s="26">
        <v>2051.365</v>
      </c>
      <c r="AB557" s="57"/>
      <c r="AC557" s="28"/>
      <c r="AD557" s="23">
        <v>0</v>
      </c>
      <c r="AE557" s="29">
        <v>0</v>
      </c>
      <c r="AF557" s="29">
        <v>1950</v>
      </c>
      <c r="AG557" s="29">
        <f>AD557+AE557+AF557</f>
        <v>1950</v>
      </c>
      <c r="AH557" s="29">
        <f>AA557-AG557</f>
        <v>101.36499999999978</v>
      </c>
      <c r="AI557" s="26">
        <f>C557+D557+K557+L557+S557+T557+AA557+AB557</f>
        <v>25072.765</v>
      </c>
      <c r="AJ557" s="63">
        <f t="shared" si="305"/>
        <v>1.95</v>
      </c>
    </row>
    <row r="558" spans="1:36" ht="28.5" customHeight="1">
      <c r="A558" s="80"/>
      <c r="B558" s="37" t="s">
        <v>42</v>
      </c>
      <c r="C558" s="26">
        <v>0</v>
      </c>
      <c r="D558" s="57"/>
      <c r="E558" s="28"/>
      <c r="F558" s="29">
        <v>0</v>
      </c>
      <c r="G558" s="29">
        <v>0</v>
      </c>
      <c r="H558" s="29">
        <v>0</v>
      </c>
      <c r="I558" s="29">
        <f>F558+G558+H558</f>
        <v>0</v>
      </c>
      <c r="J558" s="29">
        <f>C558-I558</f>
        <v>0</v>
      </c>
      <c r="K558" s="26">
        <v>0</v>
      </c>
      <c r="L558" s="57"/>
      <c r="M558" s="28"/>
      <c r="N558" s="29">
        <v>0</v>
      </c>
      <c r="O558" s="29">
        <v>0</v>
      </c>
      <c r="P558" s="29">
        <v>0</v>
      </c>
      <c r="Q558" s="29">
        <f>N558+O558+P558</f>
        <v>0</v>
      </c>
      <c r="R558" s="29">
        <f>K558-Q558</f>
        <v>0</v>
      </c>
      <c r="S558" s="26">
        <v>0</v>
      </c>
      <c r="T558" s="57"/>
      <c r="U558" s="28"/>
      <c r="V558" s="29">
        <v>0</v>
      </c>
      <c r="W558" s="29">
        <v>0</v>
      </c>
      <c r="X558" s="29">
        <v>0</v>
      </c>
      <c r="Y558" s="29">
        <f>V558+W558+X558</f>
        <v>0</v>
      </c>
      <c r="Z558" s="29">
        <f>S558-Y558</f>
        <v>0</v>
      </c>
      <c r="AA558" s="26">
        <v>0</v>
      </c>
      <c r="AB558" s="57"/>
      <c r="AC558" s="28"/>
      <c r="AD558" s="23">
        <v>0</v>
      </c>
      <c r="AE558" s="29">
        <v>0</v>
      </c>
      <c r="AF558" s="29">
        <v>0</v>
      </c>
      <c r="AG558" s="29">
        <f>AD558+AE558+AF558</f>
        <v>0</v>
      </c>
      <c r="AH558" s="29">
        <f>AA558-AG558</f>
        <v>0</v>
      </c>
      <c r="AI558" s="26">
        <f>C558+D558+K558+L558+S558+T558+AA558+AB558</f>
        <v>0</v>
      </c>
      <c r="AJ558" s="63">
        <f t="shared" si="305"/>
        <v>0</v>
      </c>
    </row>
    <row r="559" spans="1:36" ht="48.75" customHeight="1">
      <c r="A559" s="81"/>
      <c r="B559" s="17" t="s">
        <v>7</v>
      </c>
      <c r="C559" s="34">
        <f>C555+C556+C557+C558</f>
        <v>36599.5</v>
      </c>
      <c r="D559" s="61">
        <f>D555+D556+D557+D558</f>
        <v>0</v>
      </c>
      <c r="E559" s="21">
        <f>E555+E556+E557+E558</f>
        <v>0</v>
      </c>
      <c r="F559" s="34">
        <f aca="true" t="shared" si="343" ref="F559:AI559">F555+F556+F557+F558</f>
        <v>22774</v>
      </c>
      <c r="G559" s="34">
        <f t="shared" si="343"/>
        <v>0</v>
      </c>
      <c r="H559" s="34">
        <f t="shared" si="343"/>
        <v>13825.5</v>
      </c>
      <c r="I559" s="34">
        <f t="shared" si="343"/>
        <v>36599.5</v>
      </c>
      <c r="J559" s="34">
        <f t="shared" si="343"/>
        <v>0</v>
      </c>
      <c r="K559" s="34">
        <f t="shared" si="343"/>
        <v>34652.92</v>
      </c>
      <c r="L559" s="61">
        <f>L555+L556+L557+L558</f>
        <v>0</v>
      </c>
      <c r="M559" s="21">
        <f>M555+M556+M557+M558</f>
        <v>0</v>
      </c>
      <c r="N559" s="34">
        <f t="shared" si="343"/>
        <v>5787.9</v>
      </c>
      <c r="O559" s="34">
        <f t="shared" si="343"/>
        <v>12262.5</v>
      </c>
      <c r="P559" s="34">
        <f t="shared" si="343"/>
        <v>16602.52</v>
      </c>
      <c r="Q559" s="34">
        <f t="shared" si="343"/>
        <v>34652.92</v>
      </c>
      <c r="R559" s="34">
        <f t="shared" si="343"/>
        <v>0</v>
      </c>
      <c r="S559" s="34">
        <f t="shared" si="343"/>
        <v>28550</v>
      </c>
      <c r="T559" s="61">
        <f>T555+T556+T557+T558</f>
        <v>0</v>
      </c>
      <c r="U559" s="21">
        <f>U555+U556+U557+U558</f>
        <v>0</v>
      </c>
      <c r="V559" s="34">
        <f t="shared" si="343"/>
        <v>5100</v>
      </c>
      <c r="W559" s="34">
        <f t="shared" si="343"/>
        <v>8700</v>
      </c>
      <c r="X559" s="34">
        <f t="shared" si="343"/>
        <v>14750</v>
      </c>
      <c r="Y559" s="34">
        <f t="shared" si="343"/>
        <v>28550</v>
      </c>
      <c r="Z559" s="34">
        <f t="shared" si="343"/>
        <v>0</v>
      </c>
      <c r="AA559" s="34">
        <f t="shared" si="343"/>
        <v>27717.575000000004</v>
      </c>
      <c r="AB559" s="61">
        <f>AB555+AB556+AB557+AB558</f>
        <v>0</v>
      </c>
      <c r="AC559" s="21">
        <f>AC555+AC556+AC557+AC558</f>
        <v>0</v>
      </c>
      <c r="AD559" s="33">
        <f t="shared" si="343"/>
        <v>2700</v>
      </c>
      <c r="AE559" s="34">
        <f t="shared" si="343"/>
        <v>14100</v>
      </c>
      <c r="AF559" s="34">
        <f t="shared" si="343"/>
        <v>10550</v>
      </c>
      <c r="AG559" s="34">
        <f t="shared" si="343"/>
        <v>27350</v>
      </c>
      <c r="AH559" s="34">
        <f t="shared" si="343"/>
        <v>367.57500000000255</v>
      </c>
      <c r="AI559" s="34">
        <f t="shared" si="343"/>
        <v>127519.99500000001</v>
      </c>
      <c r="AJ559" s="65">
        <f t="shared" si="305"/>
        <v>10.55</v>
      </c>
    </row>
    <row r="560" spans="1:36" ht="28.5" customHeight="1">
      <c r="A560" s="79" t="s">
        <v>208</v>
      </c>
      <c r="B560" s="37" t="s">
        <v>41</v>
      </c>
      <c r="C560" s="26">
        <v>0</v>
      </c>
      <c r="D560" s="57"/>
      <c r="E560" s="28"/>
      <c r="F560" s="29">
        <v>0</v>
      </c>
      <c r="G560" s="29">
        <v>0</v>
      </c>
      <c r="H560" s="29">
        <v>0</v>
      </c>
      <c r="I560" s="29">
        <f aca="true" t="shared" si="344" ref="I560:I566">F560+G560+H560</f>
        <v>0</v>
      </c>
      <c r="J560" s="29">
        <f aca="true" t="shared" si="345" ref="J560:J566">C560-I560</f>
        <v>0</v>
      </c>
      <c r="K560" s="26">
        <v>0</v>
      </c>
      <c r="L560" s="57"/>
      <c r="M560" s="28"/>
      <c r="N560" s="29">
        <v>0</v>
      </c>
      <c r="O560" s="29">
        <v>0</v>
      </c>
      <c r="P560" s="29">
        <v>0</v>
      </c>
      <c r="Q560" s="29">
        <f aca="true" t="shared" si="346" ref="Q560:Q566">N560+O560+P560</f>
        <v>0</v>
      </c>
      <c r="R560" s="29">
        <f aca="true" t="shared" si="347" ref="R560:R566">K560-Q560</f>
        <v>0</v>
      </c>
      <c r="S560" s="26">
        <v>0</v>
      </c>
      <c r="T560" s="57"/>
      <c r="U560" s="28"/>
      <c r="V560" s="29">
        <v>0</v>
      </c>
      <c r="W560" s="29">
        <v>0</v>
      </c>
      <c r="X560" s="29">
        <v>0</v>
      </c>
      <c r="Y560" s="29">
        <f>V560+W560+X560</f>
        <v>0</v>
      </c>
      <c r="Z560" s="29">
        <f>S560-Y560</f>
        <v>0</v>
      </c>
      <c r="AA560" s="26">
        <v>1284.24</v>
      </c>
      <c r="AB560" s="57"/>
      <c r="AC560" s="28"/>
      <c r="AD560" s="23">
        <v>0</v>
      </c>
      <c r="AE560" s="29">
        <v>0</v>
      </c>
      <c r="AF560" s="29">
        <v>0</v>
      </c>
      <c r="AG560" s="29">
        <f aca="true" t="shared" si="348" ref="AG560:AG566">AD560+AE560+AF560</f>
        <v>0</v>
      </c>
      <c r="AH560" s="29">
        <f aca="true" t="shared" si="349" ref="AH560:AH566">AA560-AG560</f>
        <v>1284.24</v>
      </c>
      <c r="AI560" s="26">
        <f aca="true" t="shared" si="350" ref="AI560:AI566">C560+D560+K560+L560+S560+T560+AA560+AB560</f>
        <v>1284.24</v>
      </c>
      <c r="AJ560" s="63">
        <f t="shared" si="305"/>
        <v>0</v>
      </c>
    </row>
    <row r="561" spans="1:36" ht="28.5" customHeight="1">
      <c r="A561" s="80"/>
      <c r="B561" s="37" t="s">
        <v>129</v>
      </c>
      <c r="C561" s="26">
        <v>0</v>
      </c>
      <c r="D561" s="57"/>
      <c r="E561" s="28"/>
      <c r="F561" s="29">
        <v>0</v>
      </c>
      <c r="G561" s="29">
        <v>0</v>
      </c>
      <c r="H561" s="29">
        <v>0</v>
      </c>
      <c r="I561" s="29">
        <f t="shared" si="344"/>
        <v>0</v>
      </c>
      <c r="J561" s="29">
        <f t="shared" si="345"/>
        <v>0</v>
      </c>
      <c r="K561" s="26">
        <v>0</v>
      </c>
      <c r="L561" s="57"/>
      <c r="M561" s="28"/>
      <c r="N561" s="29">
        <v>0</v>
      </c>
      <c r="O561" s="29">
        <v>0</v>
      </c>
      <c r="P561" s="29">
        <v>0</v>
      </c>
      <c r="Q561" s="29">
        <f t="shared" si="346"/>
        <v>0</v>
      </c>
      <c r="R561" s="29">
        <f t="shared" si="347"/>
        <v>0</v>
      </c>
      <c r="S561" s="26">
        <v>0</v>
      </c>
      <c r="T561" s="57"/>
      <c r="U561" s="28"/>
      <c r="V561" s="29">
        <v>0</v>
      </c>
      <c r="W561" s="29">
        <v>0</v>
      </c>
      <c r="X561" s="29">
        <v>0</v>
      </c>
      <c r="Y561" s="29">
        <f aca="true" t="shared" si="351" ref="Y561:Y566">V561+W561+X561</f>
        <v>0</v>
      </c>
      <c r="Z561" s="29">
        <f aca="true" t="shared" si="352" ref="Z561:Z566">S561-Y561</f>
        <v>0</v>
      </c>
      <c r="AA561" s="26">
        <v>276.53</v>
      </c>
      <c r="AB561" s="57"/>
      <c r="AC561" s="28"/>
      <c r="AD561" s="23">
        <v>0</v>
      </c>
      <c r="AE561" s="29">
        <v>0</v>
      </c>
      <c r="AF561" s="29">
        <v>0</v>
      </c>
      <c r="AG561" s="29">
        <f t="shared" si="348"/>
        <v>0</v>
      </c>
      <c r="AH561" s="29">
        <f t="shared" si="349"/>
        <v>276.53</v>
      </c>
      <c r="AI561" s="26">
        <f t="shared" si="350"/>
        <v>276.53</v>
      </c>
      <c r="AJ561" s="63">
        <f t="shared" si="305"/>
        <v>0</v>
      </c>
    </row>
    <row r="562" spans="1:36" ht="28.5" customHeight="1">
      <c r="A562" s="80"/>
      <c r="B562" s="37" t="s">
        <v>16</v>
      </c>
      <c r="C562" s="26">
        <v>2430.7</v>
      </c>
      <c r="D562" s="57"/>
      <c r="E562" s="28"/>
      <c r="F562" s="29">
        <v>0</v>
      </c>
      <c r="G562" s="29">
        <v>0</v>
      </c>
      <c r="H562" s="29">
        <v>2430.7</v>
      </c>
      <c r="I562" s="29">
        <f t="shared" si="344"/>
        <v>2430.7</v>
      </c>
      <c r="J562" s="29">
        <f t="shared" si="345"/>
        <v>0</v>
      </c>
      <c r="K562" s="30">
        <v>2430.7</v>
      </c>
      <c r="L562" s="57"/>
      <c r="M562" s="28"/>
      <c r="N562" s="29">
        <v>2430.7</v>
      </c>
      <c r="O562" s="29">
        <v>0</v>
      </c>
      <c r="P562" s="29">
        <v>0</v>
      </c>
      <c r="Q562" s="29">
        <f t="shared" si="346"/>
        <v>2430.7</v>
      </c>
      <c r="R562" s="29">
        <f t="shared" si="347"/>
        <v>0</v>
      </c>
      <c r="S562" s="26">
        <v>35321.12</v>
      </c>
      <c r="T562" s="57"/>
      <c r="U562" s="28"/>
      <c r="V562" s="29">
        <v>0</v>
      </c>
      <c r="W562" s="29">
        <v>5504.58</v>
      </c>
      <c r="X562" s="29">
        <v>29816.54</v>
      </c>
      <c r="Y562" s="29">
        <f t="shared" si="351"/>
        <v>35321.12</v>
      </c>
      <c r="Z562" s="29">
        <f t="shared" si="352"/>
        <v>0</v>
      </c>
      <c r="AA562" s="26">
        <v>787.66</v>
      </c>
      <c r="AB562" s="57"/>
      <c r="AC562" s="28"/>
      <c r="AD562" s="23">
        <v>0</v>
      </c>
      <c r="AE562" s="29">
        <v>0</v>
      </c>
      <c r="AF562" s="29">
        <v>0</v>
      </c>
      <c r="AG562" s="29">
        <f t="shared" si="348"/>
        <v>0</v>
      </c>
      <c r="AH562" s="29">
        <f t="shared" si="349"/>
        <v>787.66</v>
      </c>
      <c r="AI562" s="26">
        <f t="shared" si="350"/>
        <v>40970.18000000001</v>
      </c>
      <c r="AJ562" s="63">
        <f t="shared" si="305"/>
        <v>0</v>
      </c>
    </row>
    <row r="563" spans="1:36" ht="34.5" customHeight="1">
      <c r="A563" s="80"/>
      <c r="B563" s="37" t="s">
        <v>170</v>
      </c>
      <c r="C563" s="26">
        <v>0</v>
      </c>
      <c r="D563" s="57"/>
      <c r="E563" s="28"/>
      <c r="F563" s="29">
        <v>0</v>
      </c>
      <c r="G563" s="29">
        <v>0</v>
      </c>
      <c r="H563" s="29">
        <v>0</v>
      </c>
      <c r="I563" s="29">
        <f t="shared" si="344"/>
        <v>0</v>
      </c>
      <c r="J563" s="29">
        <f t="shared" si="345"/>
        <v>0</v>
      </c>
      <c r="K563" s="26">
        <v>2250</v>
      </c>
      <c r="L563" s="57"/>
      <c r="M563" s="28"/>
      <c r="N563" s="29">
        <v>0</v>
      </c>
      <c r="O563" s="29">
        <v>2250</v>
      </c>
      <c r="P563" s="29">
        <v>0</v>
      </c>
      <c r="Q563" s="29">
        <f t="shared" si="346"/>
        <v>2250</v>
      </c>
      <c r="R563" s="29">
        <f t="shared" si="347"/>
        <v>0</v>
      </c>
      <c r="S563" s="26">
        <v>0</v>
      </c>
      <c r="T563" s="57"/>
      <c r="U563" s="28"/>
      <c r="V563" s="29">
        <v>0</v>
      </c>
      <c r="W563" s="29">
        <v>0</v>
      </c>
      <c r="X563" s="29">
        <v>0</v>
      </c>
      <c r="Y563" s="29">
        <f t="shared" si="351"/>
        <v>0</v>
      </c>
      <c r="Z563" s="29">
        <f t="shared" si="352"/>
        <v>0</v>
      </c>
      <c r="AA563" s="26">
        <v>9792.49</v>
      </c>
      <c r="AB563" s="57"/>
      <c r="AC563" s="28"/>
      <c r="AD563" s="23">
        <v>0</v>
      </c>
      <c r="AE563" s="29">
        <v>6407.8</v>
      </c>
      <c r="AF563" s="29">
        <v>0</v>
      </c>
      <c r="AG563" s="29">
        <f t="shared" si="348"/>
        <v>6407.8</v>
      </c>
      <c r="AH563" s="29">
        <f t="shared" si="349"/>
        <v>3384.6899999999996</v>
      </c>
      <c r="AI563" s="26">
        <f t="shared" si="350"/>
        <v>12042.49</v>
      </c>
      <c r="AJ563" s="63">
        <f t="shared" si="305"/>
        <v>0</v>
      </c>
    </row>
    <row r="564" spans="1:36" ht="28.5" customHeight="1">
      <c r="A564" s="80"/>
      <c r="B564" s="37" t="s">
        <v>21</v>
      </c>
      <c r="C564" s="26">
        <v>0</v>
      </c>
      <c r="D564" s="57"/>
      <c r="E564" s="28"/>
      <c r="F564" s="31">
        <v>0</v>
      </c>
      <c r="G564" s="29">
        <v>0</v>
      </c>
      <c r="H564" s="29">
        <v>0</v>
      </c>
      <c r="I564" s="29">
        <f t="shared" si="344"/>
        <v>0</v>
      </c>
      <c r="J564" s="29">
        <f t="shared" si="345"/>
        <v>0</v>
      </c>
      <c r="K564" s="26">
        <v>2201.8</v>
      </c>
      <c r="L564" s="57"/>
      <c r="M564" s="28"/>
      <c r="N564" s="29">
        <v>0</v>
      </c>
      <c r="O564" s="29">
        <v>0</v>
      </c>
      <c r="P564" s="29">
        <v>2201.8</v>
      </c>
      <c r="Q564" s="29">
        <f t="shared" si="346"/>
        <v>2201.8</v>
      </c>
      <c r="R564" s="29">
        <f t="shared" si="347"/>
        <v>0</v>
      </c>
      <c r="S564" s="26">
        <v>0</v>
      </c>
      <c r="T564" s="57"/>
      <c r="U564" s="28"/>
      <c r="V564" s="29">
        <v>0</v>
      </c>
      <c r="W564" s="29">
        <v>0</v>
      </c>
      <c r="X564" s="29">
        <v>0</v>
      </c>
      <c r="Y564" s="29">
        <f t="shared" si="351"/>
        <v>0</v>
      </c>
      <c r="Z564" s="29">
        <f t="shared" si="352"/>
        <v>0</v>
      </c>
      <c r="AA564" s="26">
        <v>634.18</v>
      </c>
      <c r="AB564" s="57"/>
      <c r="AC564" s="28"/>
      <c r="AD564" s="23">
        <v>0</v>
      </c>
      <c r="AE564" s="29">
        <v>0</v>
      </c>
      <c r="AF564" s="29">
        <v>0</v>
      </c>
      <c r="AG564" s="29">
        <f t="shared" si="348"/>
        <v>0</v>
      </c>
      <c r="AH564" s="29">
        <f t="shared" si="349"/>
        <v>634.18</v>
      </c>
      <c r="AI564" s="26">
        <f t="shared" si="350"/>
        <v>2835.98</v>
      </c>
      <c r="AJ564" s="63">
        <f t="shared" si="305"/>
        <v>0</v>
      </c>
    </row>
    <row r="565" spans="1:36" ht="28.5" customHeight="1">
      <c r="A565" s="80"/>
      <c r="B565" s="37" t="s">
        <v>18</v>
      </c>
      <c r="C565" s="26">
        <v>0</v>
      </c>
      <c r="D565" s="57"/>
      <c r="E565" s="28"/>
      <c r="F565" s="29">
        <v>0</v>
      </c>
      <c r="G565" s="29">
        <v>0</v>
      </c>
      <c r="H565" s="29">
        <v>0</v>
      </c>
      <c r="I565" s="29">
        <f t="shared" si="344"/>
        <v>0</v>
      </c>
      <c r="J565" s="29">
        <f t="shared" si="345"/>
        <v>0</v>
      </c>
      <c r="K565" s="26">
        <v>0</v>
      </c>
      <c r="L565" s="57"/>
      <c r="M565" s="28"/>
      <c r="N565" s="29">
        <v>0</v>
      </c>
      <c r="O565" s="29">
        <v>0</v>
      </c>
      <c r="P565" s="29">
        <v>0</v>
      </c>
      <c r="Q565" s="29">
        <f t="shared" si="346"/>
        <v>0</v>
      </c>
      <c r="R565" s="29">
        <f t="shared" si="347"/>
        <v>0</v>
      </c>
      <c r="S565" s="26">
        <v>0</v>
      </c>
      <c r="T565" s="57"/>
      <c r="U565" s="28"/>
      <c r="V565" s="29">
        <v>0</v>
      </c>
      <c r="W565" s="29">
        <v>0</v>
      </c>
      <c r="X565" s="29">
        <v>0</v>
      </c>
      <c r="Y565" s="29">
        <f t="shared" si="351"/>
        <v>0</v>
      </c>
      <c r="Z565" s="29">
        <f t="shared" si="352"/>
        <v>0</v>
      </c>
      <c r="AA565" s="26">
        <v>592</v>
      </c>
      <c r="AB565" s="57"/>
      <c r="AC565" s="28"/>
      <c r="AD565" s="23">
        <v>0</v>
      </c>
      <c r="AE565" s="29">
        <v>0</v>
      </c>
      <c r="AF565" s="29">
        <v>0</v>
      </c>
      <c r="AG565" s="29">
        <f t="shared" si="348"/>
        <v>0</v>
      </c>
      <c r="AH565" s="29">
        <f t="shared" si="349"/>
        <v>592</v>
      </c>
      <c r="AI565" s="26">
        <f t="shared" si="350"/>
        <v>592</v>
      </c>
      <c r="AJ565" s="63">
        <f t="shared" si="305"/>
        <v>0</v>
      </c>
    </row>
    <row r="566" spans="1:36" ht="34.5" customHeight="1">
      <c r="A566" s="80"/>
      <c r="B566" s="37" t="s">
        <v>20</v>
      </c>
      <c r="C566" s="26">
        <v>4905</v>
      </c>
      <c r="D566" s="57"/>
      <c r="E566" s="28"/>
      <c r="F566" s="29">
        <v>0</v>
      </c>
      <c r="G566" s="29">
        <v>0</v>
      </c>
      <c r="H566" s="29">
        <v>4905</v>
      </c>
      <c r="I566" s="29">
        <f t="shared" si="344"/>
        <v>4905</v>
      </c>
      <c r="J566" s="29">
        <f t="shared" si="345"/>
        <v>0</v>
      </c>
      <c r="K566" s="26">
        <v>0</v>
      </c>
      <c r="L566" s="57"/>
      <c r="M566" s="28"/>
      <c r="N566" s="29">
        <v>0</v>
      </c>
      <c r="O566" s="29">
        <v>0</v>
      </c>
      <c r="P566" s="29">
        <v>0</v>
      </c>
      <c r="Q566" s="29">
        <f t="shared" si="346"/>
        <v>0</v>
      </c>
      <c r="R566" s="29">
        <f t="shared" si="347"/>
        <v>0</v>
      </c>
      <c r="S566" s="26">
        <v>0</v>
      </c>
      <c r="T566" s="57"/>
      <c r="U566" s="28"/>
      <c r="V566" s="29">
        <v>0</v>
      </c>
      <c r="W566" s="29">
        <v>0</v>
      </c>
      <c r="X566" s="29">
        <v>0</v>
      </c>
      <c r="Y566" s="29">
        <f t="shared" si="351"/>
        <v>0</v>
      </c>
      <c r="Z566" s="29">
        <f t="shared" si="352"/>
        <v>0</v>
      </c>
      <c r="AA566" s="26">
        <v>15613.58</v>
      </c>
      <c r="AB566" s="57"/>
      <c r="AC566" s="28"/>
      <c r="AD566" s="23">
        <v>0</v>
      </c>
      <c r="AE566" s="29">
        <v>8250</v>
      </c>
      <c r="AF566" s="29">
        <v>7300</v>
      </c>
      <c r="AG566" s="29">
        <f t="shared" si="348"/>
        <v>15550</v>
      </c>
      <c r="AH566" s="29">
        <f t="shared" si="349"/>
        <v>63.57999999999993</v>
      </c>
      <c r="AI566" s="26">
        <f t="shared" si="350"/>
        <v>20518.58</v>
      </c>
      <c r="AJ566" s="63">
        <f t="shared" si="305"/>
        <v>7.3</v>
      </c>
    </row>
    <row r="567" spans="1:36" ht="28.5" customHeight="1">
      <c r="A567" s="81"/>
      <c r="B567" s="17" t="s">
        <v>7</v>
      </c>
      <c r="C567" s="34">
        <f>C566+C565+C564+C563+C562+C561+C560</f>
        <v>7335.7</v>
      </c>
      <c r="D567" s="61">
        <f>D566+D565+D564+D563+D562+D561+D560</f>
        <v>0</v>
      </c>
      <c r="E567" s="21">
        <f>E566+E565+E564+E563+E562+E561+E560</f>
        <v>0</v>
      </c>
      <c r="F567" s="34">
        <f aca="true" t="shared" si="353" ref="F567:AI567">F566+F565+F564+F563+F562+F561+F560</f>
        <v>0</v>
      </c>
      <c r="G567" s="34">
        <f t="shared" si="353"/>
        <v>0</v>
      </c>
      <c r="H567" s="34">
        <f t="shared" si="353"/>
        <v>7335.7</v>
      </c>
      <c r="I567" s="34">
        <f t="shared" si="353"/>
        <v>7335.7</v>
      </c>
      <c r="J567" s="34">
        <f t="shared" si="353"/>
        <v>0</v>
      </c>
      <c r="K567" s="34">
        <f t="shared" si="353"/>
        <v>6882.5</v>
      </c>
      <c r="L567" s="61">
        <f>L566+L565+L564+L563+L562+L561+L560</f>
        <v>0</v>
      </c>
      <c r="M567" s="21">
        <f>M566+M565+M564+M563+M562+M561+M560</f>
        <v>0</v>
      </c>
      <c r="N567" s="34">
        <f t="shared" si="353"/>
        <v>2430.7</v>
      </c>
      <c r="O567" s="34">
        <f t="shared" si="353"/>
        <v>2250</v>
      </c>
      <c r="P567" s="34">
        <f t="shared" si="353"/>
        <v>2201.8</v>
      </c>
      <c r="Q567" s="34">
        <f t="shared" si="353"/>
        <v>6882.5</v>
      </c>
      <c r="R567" s="34">
        <f>R566+R565+R564+R563+R562+R561+R560</f>
        <v>0</v>
      </c>
      <c r="S567" s="34">
        <f t="shared" si="353"/>
        <v>35321.12</v>
      </c>
      <c r="T567" s="61">
        <f>T566+T565+T564+T563+T562+T561+T560</f>
        <v>0</v>
      </c>
      <c r="U567" s="21">
        <f>U566+U565+U564+U563+U562+U561+U560</f>
        <v>0</v>
      </c>
      <c r="V567" s="34">
        <f t="shared" si="353"/>
        <v>0</v>
      </c>
      <c r="W567" s="34">
        <f t="shared" si="353"/>
        <v>5504.58</v>
      </c>
      <c r="X567" s="34">
        <f t="shared" si="353"/>
        <v>29816.54</v>
      </c>
      <c r="Y567" s="34">
        <f t="shared" si="353"/>
        <v>35321.12</v>
      </c>
      <c r="Z567" s="34">
        <f t="shared" si="353"/>
        <v>0</v>
      </c>
      <c r="AA567" s="34">
        <f t="shared" si="353"/>
        <v>28980.68</v>
      </c>
      <c r="AB567" s="61">
        <f>AB566+AB565+AB564+AB563+AB562+AB561+AB560</f>
        <v>0</v>
      </c>
      <c r="AC567" s="21">
        <f>AC566+AC565+AC564+AC563+AC562+AC561+AC560</f>
        <v>0</v>
      </c>
      <c r="AD567" s="33">
        <f t="shared" si="353"/>
        <v>0</v>
      </c>
      <c r="AE567" s="34">
        <f t="shared" si="353"/>
        <v>14657.8</v>
      </c>
      <c r="AF567" s="34">
        <f t="shared" si="353"/>
        <v>7300</v>
      </c>
      <c r="AG567" s="34">
        <f t="shared" si="353"/>
        <v>21957.8</v>
      </c>
      <c r="AH567" s="34">
        <f t="shared" si="353"/>
        <v>7022.879999999998</v>
      </c>
      <c r="AI567" s="20">
        <f t="shared" si="353"/>
        <v>78520.00000000001</v>
      </c>
      <c r="AJ567" s="65">
        <f t="shared" si="305"/>
        <v>7.3</v>
      </c>
    </row>
    <row r="568" spans="1:36" ht="34.5" customHeight="1">
      <c r="A568" s="88" t="s">
        <v>209</v>
      </c>
      <c r="B568" s="17" t="s">
        <v>72</v>
      </c>
      <c r="C568" s="26">
        <v>0</v>
      </c>
      <c r="D568" s="57"/>
      <c r="E568" s="28"/>
      <c r="F568" s="29">
        <v>0</v>
      </c>
      <c r="G568" s="29">
        <v>0</v>
      </c>
      <c r="H568" s="29">
        <v>0</v>
      </c>
      <c r="I568" s="29">
        <f>F568+G568+H568</f>
        <v>0</v>
      </c>
      <c r="J568" s="29">
        <f>C568-I568</f>
        <v>0</v>
      </c>
      <c r="K568" s="26">
        <v>0</v>
      </c>
      <c r="L568" s="57"/>
      <c r="M568" s="28"/>
      <c r="N568" s="29">
        <v>0</v>
      </c>
      <c r="O568" s="29">
        <v>0</v>
      </c>
      <c r="P568" s="29">
        <v>0</v>
      </c>
      <c r="Q568" s="29">
        <f>N568+O568+P568</f>
        <v>0</v>
      </c>
      <c r="R568" s="29">
        <f>K568-Q568</f>
        <v>0</v>
      </c>
      <c r="S568" s="26">
        <v>0</v>
      </c>
      <c r="T568" s="57"/>
      <c r="U568" s="28"/>
      <c r="V568" s="29">
        <v>0</v>
      </c>
      <c r="W568" s="29">
        <v>0</v>
      </c>
      <c r="X568" s="29">
        <v>0</v>
      </c>
      <c r="Y568" s="29">
        <f>V568+W568+X568</f>
        <v>0</v>
      </c>
      <c r="Z568" s="29">
        <f>S568-Y568</f>
        <v>0</v>
      </c>
      <c r="AA568" s="26">
        <v>154000</v>
      </c>
      <c r="AB568" s="57"/>
      <c r="AC568" s="28"/>
      <c r="AD568" s="23">
        <v>0</v>
      </c>
      <c r="AE568" s="29">
        <v>0</v>
      </c>
      <c r="AF568" s="29">
        <v>153367.01</v>
      </c>
      <c r="AG568" s="29">
        <f>AD568+AE568+AF568</f>
        <v>153367.01</v>
      </c>
      <c r="AH568" s="29">
        <f>AA568-AG568</f>
        <v>632.9899999999907</v>
      </c>
      <c r="AI568" s="26">
        <f>C568+D568+K568+L568+S568+T568+AA568+AB568</f>
        <v>154000</v>
      </c>
      <c r="AJ568" s="63">
        <f t="shared" si="305"/>
        <v>153.37</v>
      </c>
    </row>
    <row r="569" spans="1:36" ht="51.75" customHeight="1">
      <c r="A569" s="89"/>
      <c r="B569" s="17" t="s">
        <v>7</v>
      </c>
      <c r="C569" s="34">
        <f>C568</f>
        <v>0</v>
      </c>
      <c r="D569" s="61">
        <f>D568</f>
        <v>0</v>
      </c>
      <c r="E569" s="21">
        <f>E568</f>
        <v>0</v>
      </c>
      <c r="F569" s="34">
        <f aca="true" t="shared" si="354" ref="F569:AI569">F568</f>
        <v>0</v>
      </c>
      <c r="G569" s="34">
        <f t="shared" si="354"/>
        <v>0</v>
      </c>
      <c r="H569" s="34">
        <f t="shared" si="354"/>
        <v>0</v>
      </c>
      <c r="I569" s="34">
        <f t="shared" si="354"/>
        <v>0</v>
      </c>
      <c r="J569" s="34">
        <f t="shared" si="354"/>
        <v>0</v>
      </c>
      <c r="K569" s="20">
        <f t="shared" si="354"/>
        <v>0</v>
      </c>
      <c r="L569" s="61">
        <f t="shared" si="354"/>
        <v>0</v>
      </c>
      <c r="M569" s="21">
        <f t="shared" si="354"/>
        <v>0</v>
      </c>
      <c r="N569" s="34">
        <f t="shared" si="354"/>
        <v>0</v>
      </c>
      <c r="O569" s="34">
        <f t="shared" si="354"/>
        <v>0</v>
      </c>
      <c r="P569" s="34">
        <f t="shared" si="354"/>
        <v>0</v>
      </c>
      <c r="Q569" s="34">
        <f t="shared" si="354"/>
        <v>0</v>
      </c>
      <c r="R569" s="34">
        <f t="shared" si="354"/>
        <v>0</v>
      </c>
      <c r="S569" s="20">
        <f t="shared" si="354"/>
        <v>0</v>
      </c>
      <c r="T569" s="61">
        <f t="shared" si="354"/>
        <v>0</v>
      </c>
      <c r="U569" s="21">
        <f t="shared" si="354"/>
        <v>0</v>
      </c>
      <c r="V569" s="34">
        <f t="shared" si="354"/>
        <v>0</v>
      </c>
      <c r="W569" s="34">
        <f t="shared" si="354"/>
        <v>0</v>
      </c>
      <c r="X569" s="34">
        <f t="shared" si="354"/>
        <v>0</v>
      </c>
      <c r="Y569" s="34">
        <f t="shared" si="354"/>
        <v>0</v>
      </c>
      <c r="Z569" s="34">
        <f t="shared" si="354"/>
        <v>0</v>
      </c>
      <c r="AA569" s="34">
        <f t="shared" si="354"/>
        <v>154000</v>
      </c>
      <c r="AB569" s="61">
        <f t="shared" si="354"/>
        <v>0</v>
      </c>
      <c r="AC569" s="21">
        <f t="shared" si="354"/>
        <v>0</v>
      </c>
      <c r="AD569" s="33">
        <f t="shared" si="354"/>
        <v>0</v>
      </c>
      <c r="AE569" s="34">
        <f t="shared" si="354"/>
        <v>0</v>
      </c>
      <c r="AF569" s="34">
        <f t="shared" si="354"/>
        <v>153367.01</v>
      </c>
      <c r="AG569" s="34">
        <f t="shared" si="354"/>
        <v>153367.01</v>
      </c>
      <c r="AH569" s="34">
        <f t="shared" si="354"/>
        <v>632.9899999999907</v>
      </c>
      <c r="AI569" s="20">
        <f t="shared" si="354"/>
        <v>154000</v>
      </c>
      <c r="AJ569" s="65">
        <f t="shared" si="305"/>
        <v>153.37</v>
      </c>
    </row>
    <row r="570" spans="1:36" ht="33" customHeight="1">
      <c r="A570" s="76" t="s">
        <v>205</v>
      </c>
      <c r="B570" s="17" t="s">
        <v>129</v>
      </c>
      <c r="C570" s="20">
        <f>C571</f>
        <v>978200</v>
      </c>
      <c r="D570" s="61">
        <f>D571</f>
        <v>0</v>
      </c>
      <c r="E570" s="21">
        <f>E571</f>
        <v>0</v>
      </c>
      <c r="F570" s="67">
        <f aca="true" t="shared" si="355" ref="F570:AI570">F571</f>
        <v>255500</v>
      </c>
      <c r="G570" s="67">
        <f t="shared" si="355"/>
        <v>357700</v>
      </c>
      <c r="H570" s="36">
        <f t="shared" si="355"/>
        <v>365000</v>
      </c>
      <c r="I570" s="67">
        <f t="shared" si="355"/>
        <v>978200</v>
      </c>
      <c r="J570" s="67">
        <f t="shared" si="355"/>
        <v>0</v>
      </c>
      <c r="K570" s="20">
        <f t="shared" si="355"/>
        <v>678900</v>
      </c>
      <c r="L570" s="61">
        <f>L571</f>
        <v>0</v>
      </c>
      <c r="M570" s="21">
        <f>M571</f>
        <v>0</v>
      </c>
      <c r="N570" s="36">
        <f t="shared" si="355"/>
        <v>292000</v>
      </c>
      <c r="O570" s="36">
        <f t="shared" si="355"/>
        <v>292000</v>
      </c>
      <c r="P570" s="67">
        <f t="shared" si="355"/>
        <v>94900</v>
      </c>
      <c r="Q570" s="67">
        <f t="shared" si="355"/>
        <v>678900</v>
      </c>
      <c r="R570" s="67">
        <f t="shared" si="355"/>
        <v>0</v>
      </c>
      <c r="S570" s="20">
        <f t="shared" si="355"/>
        <v>0</v>
      </c>
      <c r="T570" s="61">
        <f>T571</f>
        <v>0</v>
      </c>
      <c r="U570" s="21">
        <f>U571</f>
        <v>0</v>
      </c>
      <c r="V570" s="67">
        <f t="shared" si="355"/>
        <v>0</v>
      </c>
      <c r="W570" s="36">
        <f t="shared" si="355"/>
        <v>0</v>
      </c>
      <c r="X570" s="36">
        <f t="shared" si="355"/>
        <v>0</v>
      </c>
      <c r="Y570" s="67">
        <f t="shared" si="355"/>
        <v>0</v>
      </c>
      <c r="Z570" s="67">
        <f t="shared" si="355"/>
        <v>0</v>
      </c>
      <c r="AA570" s="20">
        <f t="shared" si="355"/>
        <v>1489200</v>
      </c>
      <c r="AB570" s="61">
        <f>AB571</f>
        <v>0</v>
      </c>
      <c r="AC570" s="21">
        <f>AC571</f>
        <v>0</v>
      </c>
      <c r="AD570" s="33">
        <f t="shared" si="355"/>
        <v>503700</v>
      </c>
      <c r="AE570" s="67">
        <f t="shared" si="355"/>
        <v>525600</v>
      </c>
      <c r="AF570" s="67">
        <f t="shared" si="355"/>
        <v>277400</v>
      </c>
      <c r="AG570" s="67">
        <f t="shared" si="355"/>
        <v>1306700</v>
      </c>
      <c r="AH570" s="67">
        <f t="shared" si="355"/>
        <v>182500</v>
      </c>
      <c r="AI570" s="20">
        <f t="shared" si="355"/>
        <v>3146300</v>
      </c>
      <c r="AJ570" s="24">
        <f>I570+Q570</f>
        <v>1657100</v>
      </c>
    </row>
    <row r="571" spans="1:36" ht="45" customHeight="1">
      <c r="A571" s="77"/>
      <c r="B571" s="70" t="s">
        <v>171</v>
      </c>
      <c r="C571" s="26">
        <v>978200</v>
      </c>
      <c r="D571" s="57">
        <v>0</v>
      </c>
      <c r="E571" s="28">
        <v>0</v>
      </c>
      <c r="F571" s="29">
        <v>255500</v>
      </c>
      <c r="G571" s="31">
        <v>357700</v>
      </c>
      <c r="H571" s="29">
        <v>365000</v>
      </c>
      <c r="I571" s="29">
        <f>F571+G571+H571</f>
        <v>978200</v>
      </c>
      <c r="J571" s="36">
        <f>C571-I571</f>
        <v>0</v>
      </c>
      <c r="K571" s="26">
        <v>678900</v>
      </c>
      <c r="L571" s="57">
        <v>0</v>
      </c>
      <c r="M571" s="28">
        <v>0</v>
      </c>
      <c r="N571" s="29">
        <v>292000</v>
      </c>
      <c r="O571" s="29">
        <v>292000</v>
      </c>
      <c r="P571" s="29">
        <v>94900</v>
      </c>
      <c r="Q571" s="29">
        <f>N571+O571+P571</f>
        <v>678900</v>
      </c>
      <c r="R571" s="36">
        <f>K571-Q571</f>
        <v>0</v>
      </c>
      <c r="S571" s="26">
        <v>0</v>
      </c>
      <c r="T571" s="57">
        <v>0</v>
      </c>
      <c r="U571" s="28">
        <v>0</v>
      </c>
      <c r="V571" s="31">
        <v>0</v>
      </c>
      <c r="W571" s="29">
        <v>0</v>
      </c>
      <c r="X571" s="29">
        <v>0</v>
      </c>
      <c r="Y571" s="29">
        <f>V571+W571+X571</f>
        <v>0</v>
      </c>
      <c r="Z571" s="23">
        <f>S571-Y571</f>
        <v>0</v>
      </c>
      <c r="AA571" s="26">
        <v>1489200</v>
      </c>
      <c r="AB571" s="57">
        <v>0</v>
      </c>
      <c r="AC571" s="28">
        <v>0</v>
      </c>
      <c r="AD571" s="23">
        <v>503700</v>
      </c>
      <c r="AE571" s="29">
        <v>525600</v>
      </c>
      <c r="AF571" s="29">
        <v>277400</v>
      </c>
      <c r="AG571" s="29">
        <f>AD571+AE571+AF571</f>
        <v>1306700</v>
      </c>
      <c r="AH571" s="29">
        <f>AA571-AG571</f>
        <v>182500</v>
      </c>
      <c r="AI571" s="26">
        <f>C571+D571+K571+L571+S571+T571+AA571+AB571</f>
        <v>3146300</v>
      </c>
      <c r="AJ571" s="24">
        <f aca="true" t="shared" si="356" ref="AJ571:AJ584">I571+Q571</f>
        <v>1657100</v>
      </c>
    </row>
    <row r="572" spans="1:36" ht="45" customHeight="1">
      <c r="A572" s="78"/>
      <c r="B572" s="17" t="s">
        <v>7</v>
      </c>
      <c r="C572" s="34">
        <f>C570</f>
        <v>978200</v>
      </c>
      <c r="D572" s="61">
        <f>D570</f>
        <v>0</v>
      </c>
      <c r="E572" s="21">
        <f>E570</f>
        <v>0</v>
      </c>
      <c r="F572" s="34">
        <f aca="true" t="shared" si="357" ref="F572:AI572">F570</f>
        <v>255500</v>
      </c>
      <c r="G572" s="34">
        <f t="shared" si="357"/>
        <v>357700</v>
      </c>
      <c r="H572" s="34">
        <f t="shared" si="357"/>
        <v>365000</v>
      </c>
      <c r="I572" s="34">
        <f t="shared" si="357"/>
        <v>978200</v>
      </c>
      <c r="J572" s="34">
        <f t="shared" si="357"/>
        <v>0</v>
      </c>
      <c r="K572" s="20">
        <f>K570</f>
        <v>678900</v>
      </c>
      <c r="L572" s="61">
        <f>L570</f>
        <v>0</v>
      </c>
      <c r="M572" s="21">
        <f>M570</f>
        <v>0</v>
      </c>
      <c r="N572" s="34">
        <f t="shared" si="357"/>
        <v>292000</v>
      </c>
      <c r="O572" s="34">
        <f t="shared" si="357"/>
        <v>292000</v>
      </c>
      <c r="P572" s="34">
        <f t="shared" si="357"/>
        <v>94900</v>
      </c>
      <c r="Q572" s="34">
        <f t="shared" si="357"/>
        <v>678900</v>
      </c>
      <c r="R572" s="34">
        <f t="shared" si="357"/>
        <v>0</v>
      </c>
      <c r="S572" s="34">
        <f t="shared" si="357"/>
        <v>0</v>
      </c>
      <c r="T572" s="61">
        <f>T570</f>
        <v>0</v>
      </c>
      <c r="U572" s="21">
        <f>U570</f>
        <v>0</v>
      </c>
      <c r="V572" s="34">
        <f t="shared" si="357"/>
        <v>0</v>
      </c>
      <c r="W572" s="34">
        <f t="shared" si="357"/>
        <v>0</v>
      </c>
      <c r="X572" s="34">
        <f t="shared" si="357"/>
        <v>0</v>
      </c>
      <c r="Y572" s="34">
        <f t="shared" si="357"/>
        <v>0</v>
      </c>
      <c r="Z572" s="34">
        <f t="shared" si="357"/>
        <v>0</v>
      </c>
      <c r="AA572" s="34">
        <f t="shared" si="357"/>
        <v>1489200</v>
      </c>
      <c r="AB572" s="61">
        <f>AB570</f>
        <v>0</v>
      </c>
      <c r="AC572" s="21">
        <f>AC570</f>
        <v>0</v>
      </c>
      <c r="AD572" s="33">
        <f t="shared" si="357"/>
        <v>503700</v>
      </c>
      <c r="AE572" s="34">
        <f t="shared" si="357"/>
        <v>525600</v>
      </c>
      <c r="AF572" s="34">
        <f t="shared" si="357"/>
        <v>277400</v>
      </c>
      <c r="AG572" s="34">
        <f t="shared" si="357"/>
        <v>1306700</v>
      </c>
      <c r="AH572" s="34">
        <f t="shared" si="357"/>
        <v>182500</v>
      </c>
      <c r="AI572" s="20">
        <f t="shared" si="357"/>
        <v>3146300</v>
      </c>
      <c r="AJ572" s="24">
        <f t="shared" si="356"/>
        <v>1657100</v>
      </c>
    </row>
    <row r="573" spans="1:36" ht="32.25" customHeight="1">
      <c r="A573" s="79" t="s">
        <v>210</v>
      </c>
      <c r="B573" s="37" t="s">
        <v>10</v>
      </c>
      <c r="C573" s="26">
        <v>676400.5</v>
      </c>
      <c r="D573" s="57">
        <v>6871.5</v>
      </c>
      <c r="E573" s="28">
        <f>4253.5+1309</f>
        <v>5562.5</v>
      </c>
      <c r="F573" s="31">
        <v>230197</v>
      </c>
      <c r="G573" s="31">
        <v>216419.5</v>
      </c>
      <c r="H573" s="29">
        <v>229784</v>
      </c>
      <c r="I573" s="29">
        <f>F573+G573+H573</f>
        <v>676400.5</v>
      </c>
      <c r="J573" s="36">
        <f>C573-I573</f>
        <v>0</v>
      </c>
      <c r="K573" s="26">
        <v>557525</v>
      </c>
      <c r="L573" s="57">
        <v>5236</v>
      </c>
      <c r="M573" s="28">
        <v>0</v>
      </c>
      <c r="N573" s="29">
        <v>131140</v>
      </c>
      <c r="O573" s="29">
        <v>209280</v>
      </c>
      <c r="P573" s="31">
        <v>217105</v>
      </c>
      <c r="Q573" s="29">
        <f>N573+O573+P573</f>
        <v>557525</v>
      </c>
      <c r="R573" s="29">
        <f>K573-Q573</f>
        <v>0</v>
      </c>
      <c r="S573" s="26">
        <v>533578.5</v>
      </c>
      <c r="T573" s="57">
        <v>1434.5</v>
      </c>
      <c r="U573" s="28">
        <v>0</v>
      </c>
      <c r="V573" s="31">
        <v>199442</v>
      </c>
      <c r="W573" s="36">
        <v>187391</v>
      </c>
      <c r="X573" s="71">
        <v>146745.5</v>
      </c>
      <c r="Y573" s="29">
        <f>V573+W573+X573</f>
        <v>533578.5</v>
      </c>
      <c r="Z573" s="29">
        <f>S573-Y573</f>
        <v>0</v>
      </c>
      <c r="AA573" s="26">
        <v>753658</v>
      </c>
      <c r="AB573" s="57">
        <v>0</v>
      </c>
      <c r="AC573" s="28">
        <v>0</v>
      </c>
      <c r="AD573" s="23">
        <v>177087</v>
      </c>
      <c r="AE573" s="29">
        <v>216140.5</v>
      </c>
      <c r="AF573" s="29">
        <v>232200</v>
      </c>
      <c r="AG573" s="29">
        <f>AD573+AE573+AF573</f>
        <v>625427.5</v>
      </c>
      <c r="AH573" s="29">
        <f>AA573-AG573</f>
        <v>128230.5</v>
      </c>
      <c r="AI573" s="26" t="e">
        <f>C573+D573+K573+L573+S573+T573+AA573+AB573+#REF!</f>
        <v>#REF!</v>
      </c>
      <c r="AJ573" s="24">
        <f t="shared" si="356"/>
        <v>1233925.5</v>
      </c>
    </row>
    <row r="574" spans="1:36" ht="28.5" customHeight="1">
      <c r="A574" s="80"/>
      <c r="B574" s="37" t="s">
        <v>16</v>
      </c>
      <c r="C574" s="26">
        <v>124427.5</v>
      </c>
      <c r="D574" s="57">
        <v>0</v>
      </c>
      <c r="E574" s="28">
        <v>0</v>
      </c>
      <c r="F574" s="29">
        <v>35992.5</v>
      </c>
      <c r="G574" s="31">
        <v>33494.5</v>
      </c>
      <c r="H574" s="29">
        <v>54940.5</v>
      </c>
      <c r="I574" s="29">
        <f>F574+G574+H574</f>
        <v>124427.5</v>
      </c>
      <c r="J574" s="36">
        <f>C574-I574</f>
        <v>0</v>
      </c>
      <c r="K574" s="26">
        <v>139661</v>
      </c>
      <c r="L574" s="57">
        <v>0</v>
      </c>
      <c r="M574" s="28">
        <v>0</v>
      </c>
      <c r="N574" s="29">
        <v>25264</v>
      </c>
      <c r="O574" s="29">
        <v>57198.5</v>
      </c>
      <c r="P574" s="31">
        <v>57198.5</v>
      </c>
      <c r="Q574" s="29">
        <f>N574+O574+P574</f>
        <v>139661</v>
      </c>
      <c r="R574" s="29">
        <f>K574-Q574</f>
        <v>0</v>
      </c>
      <c r="S574" s="26">
        <v>108801</v>
      </c>
      <c r="T574" s="57">
        <v>0</v>
      </c>
      <c r="U574" s="28">
        <v>0</v>
      </c>
      <c r="V574" s="31">
        <v>36952.5</v>
      </c>
      <c r="W574" s="29">
        <v>35261.5</v>
      </c>
      <c r="X574" s="71">
        <v>36587</v>
      </c>
      <c r="Y574" s="29">
        <f>V574+W574+X574</f>
        <v>108801</v>
      </c>
      <c r="Z574" s="29">
        <f>S574-Y574</f>
        <v>0</v>
      </c>
      <c r="AA574" s="26">
        <v>204574</v>
      </c>
      <c r="AB574" s="57">
        <v>0</v>
      </c>
      <c r="AC574" s="28">
        <v>0</v>
      </c>
      <c r="AD574" s="23">
        <v>37787</v>
      </c>
      <c r="AE574" s="72">
        <f>44600+14400</f>
        <v>59000</v>
      </c>
      <c r="AF574" s="29">
        <v>63800</v>
      </c>
      <c r="AG574" s="29">
        <f>AD574+AE574+AF574</f>
        <v>160587</v>
      </c>
      <c r="AH574" s="29">
        <f>AA574-AG574</f>
        <v>43987</v>
      </c>
      <c r="AI574" s="26" t="e">
        <f>C574+D574+K574+L574+S574+T574+AA574+AB574+#REF!</f>
        <v>#REF!</v>
      </c>
      <c r="AJ574" s="24">
        <f t="shared" si="356"/>
        <v>264088.5</v>
      </c>
    </row>
    <row r="575" spans="1:36" ht="28.5" customHeight="1">
      <c r="A575" s="80"/>
      <c r="B575" s="37" t="s">
        <v>12</v>
      </c>
      <c r="C575" s="26">
        <v>69862</v>
      </c>
      <c r="D575" s="57">
        <v>0</v>
      </c>
      <c r="E575" s="28">
        <v>0</v>
      </c>
      <c r="F575" s="31">
        <v>20140</v>
      </c>
      <c r="G575" s="31">
        <v>24960</v>
      </c>
      <c r="H575" s="29">
        <v>24762</v>
      </c>
      <c r="I575" s="29">
        <f>F575+G575+H575</f>
        <v>69862</v>
      </c>
      <c r="J575" s="36">
        <f>C575-I575</f>
        <v>0</v>
      </c>
      <c r="K575" s="26">
        <v>64051.5</v>
      </c>
      <c r="L575" s="57">
        <v>0</v>
      </c>
      <c r="M575" s="28">
        <v>0</v>
      </c>
      <c r="N575" s="29">
        <v>26283</v>
      </c>
      <c r="O575" s="29">
        <v>18867.5</v>
      </c>
      <c r="P575" s="29">
        <v>18901</v>
      </c>
      <c r="Q575" s="29">
        <f>N575+O575+P575</f>
        <v>64051.5</v>
      </c>
      <c r="R575" s="29">
        <f>K575-Q575</f>
        <v>0</v>
      </c>
      <c r="S575" s="26">
        <v>56312.5</v>
      </c>
      <c r="T575" s="57">
        <v>0</v>
      </c>
      <c r="U575" s="28">
        <v>0</v>
      </c>
      <c r="V575" s="31">
        <v>23358.5</v>
      </c>
      <c r="W575" s="29">
        <v>16196.5</v>
      </c>
      <c r="X575" s="71">
        <v>16757.5</v>
      </c>
      <c r="Y575" s="29">
        <f>V575+W575+X575</f>
        <v>56312.5</v>
      </c>
      <c r="Z575" s="29">
        <f>S575-Y575</f>
        <v>0</v>
      </c>
      <c r="AA575" s="26">
        <v>143728.5</v>
      </c>
      <c r="AB575" s="57">
        <v>0</v>
      </c>
      <c r="AC575" s="28">
        <v>0</v>
      </c>
      <c r="AD575" s="23">
        <v>21086.5</v>
      </c>
      <c r="AE575" s="29">
        <v>39525</v>
      </c>
      <c r="AF575" s="29">
        <v>44800</v>
      </c>
      <c r="AG575" s="29">
        <f>AD575+AE575+AF575</f>
        <v>105411.5</v>
      </c>
      <c r="AH575" s="29">
        <f>AA575-AG575</f>
        <v>38317</v>
      </c>
      <c r="AI575" s="26">
        <f>C575+D575+K575+L575+S575+T575+AA575+AB575</f>
        <v>333954.5</v>
      </c>
      <c r="AJ575" s="24">
        <f t="shared" si="356"/>
        <v>133913.5</v>
      </c>
    </row>
    <row r="576" spans="1:36" ht="28.5" customHeight="1">
      <c r="A576" s="81"/>
      <c r="B576" s="17" t="s">
        <v>7</v>
      </c>
      <c r="C576" s="34">
        <f aca="true" t="shared" si="358" ref="C576:AI576">C575+C574+C573</f>
        <v>870690</v>
      </c>
      <c r="D576" s="61">
        <f>D575+D574+D573</f>
        <v>6871.5</v>
      </c>
      <c r="E576" s="21">
        <f>E575+E574+E573</f>
        <v>5562.5</v>
      </c>
      <c r="F576" s="34">
        <f t="shared" si="358"/>
        <v>286329.5</v>
      </c>
      <c r="G576" s="34">
        <f t="shared" si="358"/>
        <v>274874</v>
      </c>
      <c r="H576" s="34">
        <f t="shared" si="358"/>
        <v>309486.5</v>
      </c>
      <c r="I576" s="34">
        <f t="shared" si="358"/>
        <v>870690</v>
      </c>
      <c r="J576" s="34">
        <f t="shared" si="358"/>
        <v>0</v>
      </c>
      <c r="K576" s="20">
        <f t="shared" si="358"/>
        <v>761237.5</v>
      </c>
      <c r="L576" s="61">
        <f t="shared" si="358"/>
        <v>5236</v>
      </c>
      <c r="M576" s="21">
        <f t="shared" si="358"/>
        <v>0</v>
      </c>
      <c r="N576" s="34">
        <f t="shared" si="358"/>
        <v>182687</v>
      </c>
      <c r="O576" s="34">
        <f t="shared" si="358"/>
        <v>285346</v>
      </c>
      <c r="P576" s="34">
        <f t="shared" si="358"/>
        <v>293204.5</v>
      </c>
      <c r="Q576" s="34">
        <f t="shared" si="358"/>
        <v>761237.5</v>
      </c>
      <c r="R576" s="34">
        <f t="shared" si="358"/>
        <v>0</v>
      </c>
      <c r="S576" s="34">
        <f t="shared" si="358"/>
        <v>698692</v>
      </c>
      <c r="T576" s="61">
        <f>T575+T574+T573</f>
        <v>1434.5</v>
      </c>
      <c r="U576" s="21">
        <f>U575+U574+U573</f>
        <v>0</v>
      </c>
      <c r="V576" s="34">
        <f t="shared" si="358"/>
        <v>259753</v>
      </c>
      <c r="W576" s="34">
        <f t="shared" si="358"/>
        <v>238849</v>
      </c>
      <c r="X576" s="34">
        <f t="shared" si="358"/>
        <v>200090</v>
      </c>
      <c r="Y576" s="34">
        <f t="shared" si="358"/>
        <v>698692</v>
      </c>
      <c r="Z576" s="34">
        <f t="shared" si="358"/>
        <v>0</v>
      </c>
      <c r="AA576" s="34">
        <f t="shared" si="358"/>
        <v>1101960.5</v>
      </c>
      <c r="AB576" s="61">
        <f t="shared" si="358"/>
        <v>0</v>
      </c>
      <c r="AC576" s="21">
        <f t="shared" si="358"/>
        <v>0</v>
      </c>
      <c r="AD576" s="33">
        <f t="shared" si="358"/>
        <v>235960.5</v>
      </c>
      <c r="AE576" s="34">
        <f t="shared" si="358"/>
        <v>314665.5</v>
      </c>
      <c r="AF576" s="34">
        <f t="shared" si="358"/>
        <v>340800</v>
      </c>
      <c r="AG576" s="34">
        <f t="shared" si="358"/>
        <v>891426</v>
      </c>
      <c r="AH576" s="34">
        <f t="shared" si="358"/>
        <v>210534.5</v>
      </c>
      <c r="AI576" s="20" t="e">
        <f t="shared" si="358"/>
        <v>#REF!</v>
      </c>
      <c r="AJ576" s="24">
        <f t="shared" si="356"/>
        <v>1631927.5</v>
      </c>
    </row>
    <row r="577" spans="1:36" ht="30" customHeight="1">
      <c r="A577" s="79" t="s">
        <v>211</v>
      </c>
      <c r="B577" s="37" t="s">
        <v>20</v>
      </c>
      <c r="C577" s="26">
        <v>1821204</v>
      </c>
      <c r="D577" s="57">
        <v>24284</v>
      </c>
      <c r="E577" s="28">
        <v>14684</v>
      </c>
      <c r="F577" s="29">
        <v>507734</v>
      </c>
      <c r="G577" s="31">
        <v>654344</v>
      </c>
      <c r="H577" s="29">
        <v>607926</v>
      </c>
      <c r="I577" s="29" t="e">
        <f>F577+G577+H577+#REF!</f>
        <v>#REF!</v>
      </c>
      <c r="J577" s="36" t="e">
        <f>C577-I577</f>
        <v>#REF!</v>
      </c>
      <c r="K577" s="26">
        <v>1343428</v>
      </c>
      <c r="L577" s="57">
        <v>0</v>
      </c>
      <c r="M577" s="28">
        <v>0</v>
      </c>
      <c r="N577" s="29">
        <v>294198</v>
      </c>
      <c r="O577" s="29">
        <v>485722</v>
      </c>
      <c r="P577" s="29">
        <v>563508</v>
      </c>
      <c r="Q577" s="29">
        <f>N577+O577+P577</f>
        <v>1343428</v>
      </c>
      <c r="R577" s="29">
        <f>K577-Q577</f>
        <v>0</v>
      </c>
      <c r="S577" s="30">
        <v>1746350</v>
      </c>
      <c r="T577" s="57">
        <v>0</v>
      </c>
      <c r="U577" s="28">
        <v>0</v>
      </c>
      <c r="V577" s="31">
        <v>592466</v>
      </c>
      <c r="W577" s="29">
        <v>582204</v>
      </c>
      <c r="X577" s="29">
        <v>571680</v>
      </c>
      <c r="Y577" s="29">
        <f aca="true" t="shared" si="359" ref="Y577:Y582">V577+W577+X577</f>
        <v>1746350</v>
      </c>
      <c r="Z577" s="29">
        <f aca="true" t="shared" si="360" ref="Z577:Z582">S577-Y577</f>
        <v>0</v>
      </c>
      <c r="AA577" s="26">
        <v>1838750</v>
      </c>
      <c r="AB577" s="57">
        <v>0</v>
      </c>
      <c r="AC577" s="28">
        <v>0</v>
      </c>
      <c r="AD577" s="23">
        <v>627198</v>
      </c>
      <c r="AE577" s="29">
        <v>584354</v>
      </c>
      <c r="AF577" s="29">
        <v>533320</v>
      </c>
      <c r="AG577" s="29">
        <f aca="true" t="shared" si="361" ref="AG577:AG582">AD577+AE577+AF577</f>
        <v>1744872</v>
      </c>
      <c r="AH577" s="29">
        <f aca="true" t="shared" si="362" ref="AH577:AH582">AA577-AG577</f>
        <v>93878</v>
      </c>
      <c r="AI577" s="26" t="e">
        <f>C577+D577+K577+L577+S577+T577+AA577+AB577+#REF!</f>
        <v>#REF!</v>
      </c>
      <c r="AJ577" s="24" t="e">
        <f t="shared" si="356"/>
        <v>#REF!</v>
      </c>
    </row>
    <row r="578" spans="1:36" ht="28.5" customHeight="1">
      <c r="A578" s="80"/>
      <c r="B578" s="37" t="s">
        <v>12</v>
      </c>
      <c r="C578" s="26">
        <v>1178180</v>
      </c>
      <c r="D578" s="57">
        <v>0</v>
      </c>
      <c r="E578" s="28">
        <v>0</v>
      </c>
      <c r="F578" s="29">
        <v>417660</v>
      </c>
      <c r="G578" s="31">
        <v>336700</v>
      </c>
      <c r="H578" s="29">
        <v>423820</v>
      </c>
      <c r="I578" s="29" t="e">
        <f>F578+G578+H578+#REF!</f>
        <v>#REF!</v>
      </c>
      <c r="J578" s="36" t="e">
        <f aca="true" t="shared" si="363" ref="J578:J583">C578-I578</f>
        <v>#REF!</v>
      </c>
      <c r="K578" s="26">
        <v>1136060</v>
      </c>
      <c r="L578" s="57">
        <v>0</v>
      </c>
      <c r="M578" s="28">
        <v>0</v>
      </c>
      <c r="N578" s="29">
        <v>318360</v>
      </c>
      <c r="O578" s="29">
        <v>397340</v>
      </c>
      <c r="P578" s="29">
        <v>420360</v>
      </c>
      <c r="Q578" s="29">
        <f aca="true" t="shared" si="364" ref="Q578:Q583">N578+O578+P578</f>
        <v>1136060</v>
      </c>
      <c r="R578" s="29">
        <f aca="true" t="shared" si="365" ref="R578:R583">K578-Q578</f>
        <v>0</v>
      </c>
      <c r="S578" s="26">
        <v>1080460</v>
      </c>
      <c r="T578" s="57">
        <v>0</v>
      </c>
      <c r="U578" s="28">
        <v>0</v>
      </c>
      <c r="V578" s="31">
        <f>429320+15820</f>
        <v>445140</v>
      </c>
      <c r="W578" s="29">
        <v>368680</v>
      </c>
      <c r="X578" s="29">
        <v>266640</v>
      </c>
      <c r="Y578" s="29">
        <f t="shared" si="359"/>
        <v>1080460</v>
      </c>
      <c r="Z578" s="29">
        <f t="shared" si="360"/>
        <v>0</v>
      </c>
      <c r="AA578" s="26">
        <v>1155580</v>
      </c>
      <c r="AB578" s="57">
        <v>0</v>
      </c>
      <c r="AC578" s="28">
        <v>0</v>
      </c>
      <c r="AD578" s="23">
        <v>320680</v>
      </c>
      <c r="AE578" s="29">
        <v>409640</v>
      </c>
      <c r="AF578" s="29">
        <v>425260</v>
      </c>
      <c r="AG578" s="29">
        <f t="shared" si="361"/>
        <v>1155580</v>
      </c>
      <c r="AH578" s="29">
        <f t="shared" si="362"/>
        <v>0</v>
      </c>
      <c r="AI578" s="26" t="e">
        <f>C578+D578+K578+L578+S578+T578+AA578+AB578+#REF!</f>
        <v>#REF!</v>
      </c>
      <c r="AJ578" s="24" t="e">
        <f t="shared" si="356"/>
        <v>#REF!</v>
      </c>
    </row>
    <row r="579" spans="1:36" ht="28.5" customHeight="1">
      <c r="A579" s="80"/>
      <c r="B579" s="37" t="s">
        <v>29</v>
      </c>
      <c r="C579" s="26">
        <v>3218880</v>
      </c>
      <c r="D579" s="57">
        <v>14080</v>
      </c>
      <c r="E579" s="28">
        <v>0</v>
      </c>
      <c r="F579" s="29">
        <v>796160</v>
      </c>
      <c r="G579" s="31">
        <v>993920</v>
      </c>
      <c r="H579" s="29">
        <v>1428800</v>
      </c>
      <c r="I579" s="29" t="e">
        <f>F579+G579+H579+#REF!</f>
        <v>#REF!</v>
      </c>
      <c r="J579" s="36" t="e">
        <f t="shared" si="363"/>
        <v>#REF!</v>
      </c>
      <c r="K579" s="26">
        <v>3482240</v>
      </c>
      <c r="L579" s="57">
        <v>0</v>
      </c>
      <c r="M579" s="28">
        <v>0</v>
      </c>
      <c r="N579" s="29">
        <v>1168640</v>
      </c>
      <c r="O579" s="29">
        <v>1105920</v>
      </c>
      <c r="P579" s="29">
        <v>1207680</v>
      </c>
      <c r="Q579" s="29">
        <f t="shared" si="364"/>
        <v>3482240</v>
      </c>
      <c r="R579" s="29">
        <f t="shared" si="365"/>
        <v>0</v>
      </c>
      <c r="S579" s="26">
        <v>3593920</v>
      </c>
      <c r="T579" s="57">
        <v>0</v>
      </c>
      <c r="U579" s="28">
        <v>0</v>
      </c>
      <c r="V579" s="31">
        <v>1132480</v>
      </c>
      <c r="W579" s="29">
        <v>1213440</v>
      </c>
      <c r="X579" s="29">
        <v>1248000</v>
      </c>
      <c r="Y579" s="29">
        <f t="shared" si="359"/>
        <v>3593920</v>
      </c>
      <c r="Z579" s="31">
        <f t="shared" si="360"/>
        <v>0</v>
      </c>
      <c r="AA579" s="26">
        <v>3389740</v>
      </c>
      <c r="AB579" s="57">
        <v>0</v>
      </c>
      <c r="AC579" s="28">
        <v>0</v>
      </c>
      <c r="AD579" s="23">
        <v>1140160</v>
      </c>
      <c r="AE579" s="29">
        <v>1109440</v>
      </c>
      <c r="AF579" s="29">
        <v>833600</v>
      </c>
      <c r="AG579" s="29">
        <f t="shared" si="361"/>
        <v>3083200</v>
      </c>
      <c r="AH579" s="31">
        <f t="shared" si="362"/>
        <v>306540</v>
      </c>
      <c r="AI579" s="26" t="e">
        <f>C579+D579+K579+L579+S579+T579+AA579+AB579+#REF!</f>
        <v>#REF!</v>
      </c>
      <c r="AJ579" s="24" t="e">
        <f t="shared" si="356"/>
        <v>#REF!</v>
      </c>
    </row>
    <row r="580" spans="1:36" ht="34.5" customHeight="1">
      <c r="A580" s="80"/>
      <c r="B580" s="37" t="s">
        <v>51</v>
      </c>
      <c r="C580" s="26">
        <v>5168784</v>
      </c>
      <c r="D580" s="57">
        <v>10240</v>
      </c>
      <c r="E580" s="28">
        <v>2560</v>
      </c>
      <c r="F580" s="29">
        <v>1528628</v>
      </c>
      <c r="G580" s="31">
        <v>1548810</v>
      </c>
      <c r="H580" s="29">
        <v>2091346</v>
      </c>
      <c r="I580" s="29" t="e">
        <f>F580+G580+H580+#REF!</f>
        <v>#REF!</v>
      </c>
      <c r="J580" s="29" t="e">
        <f t="shared" si="363"/>
        <v>#REF!</v>
      </c>
      <c r="K580" s="26">
        <v>5729520</v>
      </c>
      <c r="L580" s="57">
        <v>15360</v>
      </c>
      <c r="M580" s="28">
        <v>640</v>
      </c>
      <c r="N580" s="29">
        <v>1825782</v>
      </c>
      <c r="O580" s="29">
        <v>2049264</v>
      </c>
      <c r="P580" s="29">
        <v>1853834</v>
      </c>
      <c r="Q580" s="29">
        <f t="shared" si="364"/>
        <v>5728880</v>
      </c>
      <c r="R580" s="29">
        <f t="shared" si="365"/>
        <v>640</v>
      </c>
      <c r="S580" s="26">
        <v>5467822</v>
      </c>
      <c r="T580" s="57">
        <v>19200</v>
      </c>
      <c r="U580" s="28">
        <v>0</v>
      </c>
      <c r="V580" s="31">
        <v>1910032</v>
      </c>
      <c r="W580" s="29">
        <v>2039988</v>
      </c>
      <c r="X580" s="29">
        <v>1510762</v>
      </c>
      <c r="Y580" s="29">
        <f t="shared" si="359"/>
        <v>5460782</v>
      </c>
      <c r="Z580" s="29">
        <f t="shared" si="360"/>
        <v>7040</v>
      </c>
      <c r="AA580" s="26">
        <v>5035206</v>
      </c>
      <c r="AB580" s="57">
        <v>17920</v>
      </c>
      <c r="AC580" s="28">
        <v>0</v>
      </c>
      <c r="AD580" s="23">
        <v>1560934</v>
      </c>
      <c r="AE580" s="29">
        <v>1755133</v>
      </c>
      <c r="AF580" s="29">
        <v>1534927</v>
      </c>
      <c r="AG580" s="29">
        <f t="shared" si="361"/>
        <v>4850994</v>
      </c>
      <c r="AH580" s="29">
        <f t="shared" si="362"/>
        <v>184212</v>
      </c>
      <c r="AI580" s="26" t="e">
        <f>C580+D580+K580+L580+S580+T580+AA580+AB580+#REF!</f>
        <v>#REF!</v>
      </c>
      <c r="AJ580" s="24" t="e">
        <f t="shared" si="356"/>
        <v>#REF!</v>
      </c>
    </row>
    <row r="581" spans="1:36" ht="34.5" customHeight="1">
      <c r="A581" s="80"/>
      <c r="B581" s="37" t="s">
        <v>172</v>
      </c>
      <c r="C581" s="26">
        <v>5527680</v>
      </c>
      <c r="D581" s="57">
        <v>12160</v>
      </c>
      <c r="E581" s="28">
        <v>5120</v>
      </c>
      <c r="F581" s="29">
        <v>1804160</v>
      </c>
      <c r="G581" s="31">
        <v>1815040</v>
      </c>
      <c r="H581" s="29">
        <v>1908480</v>
      </c>
      <c r="I581" s="29" t="e">
        <f>F581+G581+H581+#REF!</f>
        <v>#REF!</v>
      </c>
      <c r="J581" s="29" t="e">
        <f t="shared" si="363"/>
        <v>#REF!</v>
      </c>
      <c r="K581" s="26">
        <v>5742080</v>
      </c>
      <c r="L581" s="57">
        <v>0</v>
      </c>
      <c r="M581" s="28">
        <v>0</v>
      </c>
      <c r="N581" s="29">
        <v>1756160</v>
      </c>
      <c r="O581" s="29">
        <v>2074880</v>
      </c>
      <c r="P581" s="29">
        <v>1911040</v>
      </c>
      <c r="Q581" s="29">
        <f t="shared" si="364"/>
        <v>5742080</v>
      </c>
      <c r="R581" s="29">
        <f t="shared" si="365"/>
        <v>0</v>
      </c>
      <c r="S581" s="26">
        <v>5958080</v>
      </c>
      <c r="T581" s="57">
        <v>0</v>
      </c>
      <c r="U581" s="28">
        <v>0</v>
      </c>
      <c r="V581" s="31">
        <v>1924480</v>
      </c>
      <c r="W581" s="29">
        <v>2183360</v>
      </c>
      <c r="X581" s="29">
        <v>1848320</v>
      </c>
      <c r="Y581" s="29">
        <f t="shared" si="359"/>
        <v>5956160</v>
      </c>
      <c r="Z581" s="29">
        <f t="shared" si="360"/>
        <v>1920</v>
      </c>
      <c r="AA581" s="26">
        <v>5113604</v>
      </c>
      <c r="AB581" s="57">
        <v>0</v>
      </c>
      <c r="AC581" s="28">
        <v>0</v>
      </c>
      <c r="AD581" s="23">
        <v>1210880</v>
      </c>
      <c r="AE581" s="29">
        <v>1929452</v>
      </c>
      <c r="AF581" s="29">
        <f>1974552-1280</f>
        <v>1973272</v>
      </c>
      <c r="AG581" s="29">
        <f t="shared" si="361"/>
        <v>5113604</v>
      </c>
      <c r="AH581" s="29">
        <f t="shared" si="362"/>
        <v>0</v>
      </c>
      <c r="AI581" s="26" t="e">
        <f>C581+D581+K581+L581+S581+T581+AA581+AB581+#REF!</f>
        <v>#REF!</v>
      </c>
      <c r="AJ581" s="24" t="e">
        <f t="shared" si="356"/>
        <v>#REF!</v>
      </c>
    </row>
    <row r="582" spans="1:36" ht="34.5" customHeight="1">
      <c r="A582" s="80"/>
      <c r="B582" s="37" t="s">
        <v>173</v>
      </c>
      <c r="C582" s="26">
        <v>8206080</v>
      </c>
      <c r="D582" s="57">
        <v>21120</v>
      </c>
      <c r="E582" s="28">
        <v>21120</v>
      </c>
      <c r="F582" s="29">
        <v>2517120</v>
      </c>
      <c r="G582" s="31">
        <v>2703360</v>
      </c>
      <c r="H582" s="29">
        <v>2975360</v>
      </c>
      <c r="I582" s="29" t="e">
        <f>F582+G582+H582+#REF!</f>
        <v>#REF!</v>
      </c>
      <c r="J582" s="36" t="e">
        <f t="shared" si="363"/>
        <v>#REF!</v>
      </c>
      <c r="K582" s="26">
        <v>8306560</v>
      </c>
      <c r="L582" s="57">
        <v>0</v>
      </c>
      <c r="M582" s="28">
        <v>0</v>
      </c>
      <c r="N582" s="29">
        <v>2590720</v>
      </c>
      <c r="O582" s="29">
        <v>2698240</v>
      </c>
      <c r="P582" s="29">
        <v>3017600</v>
      </c>
      <c r="Q582" s="29">
        <f t="shared" si="364"/>
        <v>8306560</v>
      </c>
      <c r="R582" s="29">
        <f t="shared" si="365"/>
        <v>0</v>
      </c>
      <c r="S582" s="26">
        <v>8867840</v>
      </c>
      <c r="T582" s="57">
        <v>0</v>
      </c>
      <c r="U582" s="28">
        <v>0</v>
      </c>
      <c r="V582" s="31">
        <f>3040640+85120</f>
        <v>3125760</v>
      </c>
      <c r="W582" s="29">
        <v>3047040</v>
      </c>
      <c r="X582" s="29">
        <v>2695040</v>
      </c>
      <c r="Y582" s="29">
        <f t="shared" si="359"/>
        <v>8867840</v>
      </c>
      <c r="Z582" s="29">
        <f t="shared" si="360"/>
        <v>0</v>
      </c>
      <c r="AA582" s="26">
        <v>9541970</v>
      </c>
      <c r="AB582" s="57">
        <v>0</v>
      </c>
      <c r="AC582" s="28">
        <v>0</v>
      </c>
      <c r="AD582" s="23">
        <v>3024640</v>
      </c>
      <c r="AE582" s="29">
        <v>3299096</v>
      </c>
      <c r="AF582" s="29">
        <v>3204168</v>
      </c>
      <c r="AG582" s="29">
        <f t="shared" si="361"/>
        <v>9527904</v>
      </c>
      <c r="AH582" s="29">
        <f t="shared" si="362"/>
        <v>14066</v>
      </c>
      <c r="AI582" s="26" t="e">
        <f>C582+D582+K582+L582+S582+T582+AA582+AB582+#REF!</f>
        <v>#REF!</v>
      </c>
      <c r="AJ582" s="24" t="e">
        <f>I582+Q582</f>
        <v>#REF!</v>
      </c>
    </row>
    <row r="583" spans="1:36" ht="34.5" customHeight="1">
      <c r="A583" s="80"/>
      <c r="B583" s="37" t="s">
        <v>18</v>
      </c>
      <c r="C583" s="26">
        <v>920320</v>
      </c>
      <c r="D583" s="57">
        <v>6400</v>
      </c>
      <c r="E583" s="28">
        <v>6400</v>
      </c>
      <c r="F583" s="29">
        <v>266240</v>
      </c>
      <c r="G583" s="31">
        <v>301440</v>
      </c>
      <c r="H583" s="29">
        <v>352640</v>
      </c>
      <c r="I583" s="29" t="e">
        <f>F583+G583+H583+#REF!</f>
        <v>#REF!</v>
      </c>
      <c r="J583" s="36" t="e">
        <f t="shared" si="363"/>
        <v>#REF!</v>
      </c>
      <c r="K583" s="26">
        <v>677120</v>
      </c>
      <c r="L583" s="57">
        <v>0</v>
      </c>
      <c r="M583" s="28">
        <v>0</v>
      </c>
      <c r="N583" s="29">
        <v>145920</v>
      </c>
      <c r="O583" s="29">
        <v>248320</v>
      </c>
      <c r="P583" s="29">
        <v>282880</v>
      </c>
      <c r="Q583" s="29">
        <f t="shared" si="364"/>
        <v>677120</v>
      </c>
      <c r="R583" s="29">
        <f t="shared" si="365"/>
        <v>0</v>
      </c>
      <c r="S583" s="26">
        <v>864000</v>
      </c>
      <c r="T583" s="57">
        <v>0</v>
      </c>
      <c r="U583" s="28">
        <v>0</v>
      </c>
      <c r="V583" s="29">
        <f>282880+44160</f>
        <v>327040</v>
      </c>
      <c r="W583" s="29">
        <v>267520</v>
      </c>
      <c r="X583" s="29">
        <v>269440</v>
      </c>
      <c r="Y583" s="29">
        <f>V583+W583+X583</f>
        <v>864000</v>
      </c>
      <c r="Z583" s="29">
        <f>S583-Y583</f>
        <v>0</v>
      </c>
      <c r="AA583" s="26">
        <v>887680</v>
      </c>
      <c r="AB583" s="57">
        <v>0</v>
      </c>
      <c r="AC583" s="28">
        <v>0</v>
      </c>
      <c r="AD583" s="23">
        <v>297600</v>
      </c>
      <c r="AE583" s="29">
        <v>292480</v>
      </c>
      <c r="AF583" s="29">
        <v>216320</v>
      </c>
      <c r="AG583" s="29">
        <f>AD583+AE583+AF583</f>
        <v>806400</v>
      </c>
      <c r="AH583" s="29">
        <f>AA583-AG583</f>
        <v>81280</v>
      </c>
      <c r="AI583" s="26" t="e">
        <f>C583+D583+K583+L583+S583+T583+AA583+AB583+#REF!</f>
        <v>#REF!</v>
      </c>
      <c r="AJ583" s="24" t="e">
        <f>I583+Q583</f>
        <v>#REF!</v>
      </c>
    </row>
    <row r="584" spans="1:36" ht="28.5" customHeight="1">
      <c r="A584" s="81"/>
      <c r="B584" s="17" t="s">
        <v>7</v>
      </c>
      <c r="C584" s="20">
        <f>C577+C578+C579+C580+C581+C582+C583</f>
        <v>26041128</v>
      </c>
      <c r="D584" s="61">
        <f>D577+D578+D579+D580+D581+D582+D583</f>
        <v>88284</v>
      </c>
      <c r="E584" s="21">
        <f>E577+E578+E579+E580+E581+E582+E583</f>
        <v>49884</v>
      </c>
      <c r="F584" s="20">
        <f aca="true" t="shared" si="366" ref="F584:AH584">F577+F578+F579+F580+F581+F582+F583</f>
        <v>7837702</v>
      </c>
      <c r="G584" s="20">
        <f t="shared" si="366"/>
        <v>8353614</v>
      </c>
      <c r="H584" s="20">
        <f t="shared" si="366"/>
        <v>9788372</v>
      </c>
      <c r="I584" s="20" t="e">
        <f t="shared" si="366"/>
        <v>#REF!</v>
      </c>
      <c r="J584" s="20" t="e">
        <f t="shared" si="366"/>
        <v>#REF!</v>
      </c>
      <c r="K584" s="20">
        <f t="shared" si="366"/>
        <v>26417008</v>
      </c>
      <c r="L584" s="61">
        <f>L577+L578+L579+L580+L581+L582+L583</f>
        <v>15360</v>
      </c>
      <c r="M584" s="21">
        <f>M577+M578+M579+M580+M581+M582+M583</f>
        <v>640</v>
      </c>
      <c r="N584" s="20">
        <f t="shared" si="366"/>
        <v>8099780</v>
      </c>
      <c r="O584" s="20">
        <f t="shared" si="366"/>
        <v>9059686</v>
      </c>
      <c r="P584" s="20">
        <f t="shared" si="366"/>
        <v>9256902</v>
      </c>
      <c r="Q584" s="20">
        <f t="shared" si="366"/>
        <v>26416368</v>
      </c>
      <c r="R584" s="20">
        <f t="shared" si="366"/>
        <v>640</v>
      </c>
      <c r="S584" s="20">
        <f t="shared" si="366"/>
        <v>27578472</v>
      </c>
      <c r="T584" s="61">
        <f>T577+T578+T579+T580+T581+T582+T583</f>
        <v>19200</v>
      </c>
      <c r="U584" s="21">
        <f>U577+U578+U579+U580+U581+U582+U583</f>
        <v>0</v>
      </c>
      <c r="V584" s="20">
        <f t="shared" si="366"/>
        <v>9457398</v>
      </c>
      <c r="W584" s="20">
        <f t="shared" si="366"/>
        <v>9702232</v>
      </c>
      <c r="X584" s="20">
        <f t="shared" si="366"/>
        <v>8409882</v>
      </c>
      <c r="Y584" s="20">
        <f t="shared" si="366"/>
        <v>27569512</v>
      </c>
      <c r="Z584" s="20">
        <f t="shared" si="366"/>
        <v>8960</v>
      </c>
      <c r="AA584" s="20">
        <f t="shared" si="366"/>
        <v>26962530</v>
      </c>
      <c r="AB584" s="61">
        <f>AB577+AB578+AB579+AB580+AB581+AB582+AB583</f>
        <v>17920</v>
      </c>
      <c r="AC584" s="21">
        <f>AC577+AC578+AC579+AC580+AC581+AC582+AC583</f>
        <v>0</v>
      </c>
      <c r="AD584" s="33">
        <f t="shared" si="366"/>
        <v>8182092</v>
      </c>
      <c r="AE584" s="20">
        <f t="shared" si="366"/>
        <v>9379595</v>
      </c>
      <c r="AF584" s="20">
        <f t="shared" si="366"/>
        <v>8720867</v>
      </c>
      <c r="AG584" s="20">
        <f t="shared" si="366"/>
        <v>26282554</v>
      </c>
      <c r="AH584" s="20">
        <f t="shared" si="366"/>
        <v>679976</v>
      </c>
      <c r="AI584" s="20" t="e">
        <f>AI577+AI578+AI579+AI580+AI581+AI582+AI583</f>
        <v>#REF!</v>
      </c>
      <c r="AJ584" s="24" t="e">
        <f t="shared" si="356"/>
        <v>#REF!</v>
      </c>
    </row>
  </sheetData>
  <sheetProtection/>
  <mergeCells count="30">
    <mergeCell ref="A6:A39"/>
    <mergeCell ref="A109:A199"/>
    <mergeCell ref="A200:A203"/>
    <mergeCell ref="A40:A53"/>
    <mergeCell ref="A99:A105"/>
    <mergeCell ref="A106:A108"/>
    <mergeCell ref="A54:A60"/>
    <mergeCell ref="A61:A95"/>
    <mergeCell ref="A96:A98"/>
    <mergeCell ref="A204:A237"/>
    <mergeCell ref="A238:A240"/>
    <mergeCell ref="A241:A246"/>
    <mergeCell ref="A247:A253"/>
    <mergeCell ref="A254:A256"/>
    <mergeCell ref="A257:A260"/>
    <mergeCell ref="A261:A281"/>
    <mergeCell ref="A282:A349"/>
    <mergeCell ref="A350:A352"/>
    <mergeCell ref="A353:A354"/>
    <mergeCell ref="A355:A358"/>
    <mergeCell ref="A359:A471"/>
    <mergeCell ref="A570:A572"/>
    <mergeCell ref="A573:A576"/>
    <mergeCell ref="A577:A584"/>
    <mergeCell ref="A472:A522"/>
    <mergeCell ref="A523:A532"/>
    <mergeCell ref="A533:A554"/>
    <mergeCell ref="A555:A559"/>
    <mergeCell ref="A560:A567"/>
    <mergeCell ref="A568:A569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gabriela.jipa</cp:lastModifiedBy>
  <cp:lastPrinted>2023-01-06T07:21:28Z</cp:lastPrinted>
  <dcterms:created xsi:type="dcterms:W3CDTF">2013-02-21T12:39:33Z</dcterms:created>
  <dcterms:modified xsi:type="dcterms:W3CDTF">2024-02-22T11:15:55Z</dcterms:modified>
  <cp:category/>
  <cp:version/>
  <cp:contentType/>
  <cp:contentStatus/>
</cp:coreProperties>
</file>